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isclaimer" sheetId="1" r:id="rId4"/>
    <sheet state="visible" name="Model" sheetId="2" r:id="rId5"/>
  </sheets>
  <definedNames/>
  <calcPr/>
</workbook>
</file>

<file path=xl/sharedStrings.xml><?xml version="1.0" encoding="utf-8"?>
<sst xmlns="http://schemas.openxmlformats.org/spreadsheetml/2006/main" count="62" uniqueCount="37">
  <si>
    <t>Disclaimer</t>
  </si>
  <si>
    <t>Free template built and made available by SharpSheets</t>
  </si>
  <si>
    <t>Copyright © 2021 RGMS LLC - All Rights Reserved</t>
  </si>
  <si>
    <t>See all our templates at</t>
  </si>
  <si>
    <t>www.sharpsheets.io</t>
  </si>
  <si>
    <t xml:space="preserve">Get access to 150+ free resources at </t>
  </si>
  <si>
    <t>www.sharpsheets.io/blog</t>
  </si>
  <si>
    <t xml:space="preserve">Questions? </t>
  </si>
  <si>
    <t>help@sharpsheets.io</t>
  </si>
  <si>
    <t>VAT / Sales Tax Model Template</t>
  </si>
  <si>
    <t>Assumptions</t>
  </si>
  <si>
    <t>VAT rate (revenues)</t>
  </si>
  <si>
    <t>VAT rate (expenses)</t>
  </si>
  <si>
    <t>VAT returns periodicity</t>
  </si>
  <si>
    <t>Annually</t>
  </si>
  <si>
    <t>Profit-and-loss (simplified)</t>
  </si>
  <si>
    <t>Revenues (excl. VAT)</t>
  </si>
  <si>
    <t>[USD]</t>
  </si>
  <si>
    <t>Expenses (excl. VAT)</t>
  </si>
  <si>
    <t>Profit</t>
  </si>
  <si>
    <t>Cash Flow Statement (simplified)</t>
  </si>
  <si>
    <t>VAT inflows / (outflows)</t>
  </si>
  <si>
    <t>VAT earned from customers</t>
  </si>
  <si>
    <t>VAT paid to suppliers</t>
  </si>
  <si>
    <t>VAT Return (Payables)</t>
  </si>
  <si>
    <t xml:space="preserve">Monthly </t>
  </si>
  <si>
    <t>Quarterly</t>
  </si>
  <si>
    <t>VAT Return (Receivables)</t>
  </si>
  <si>
    <t>Cash flow for the period</t>
  </si>
  <si>
    <t>Balance sheet (simplified)</t>
  </si>
  <si>
    <t xml:space="preserve">Cash </t>
  </si>
  <si>
    <t>VAT Receivables</t>
  </si>
  <si>
    <t>Total Assets</t>
  </si>
  <si>
    <t>VAT Payables</t>
  </si>
  <si>
    <t>Equity</t>
  </si>
  <si>
    <t>Total Liabilities</t>
  </si>
  <si>
    <t>CHECK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</si>
</sst>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mm-yy"/>
    <numFmt numFmtId="165" formatCode="#,##0;(#,##0);-"/>
    <numFmt numFmtId="166" formatCode="#,##0.000;(#,##0.000);-"/>
  </numFmts>
  <fonts count="15">
    <font>
      <sz val="10.0"/>
      <color rgb="FF000000"/>
      <name val="Arial"/>
    </font>
    <font>
      <sz val="16.0"/>
      <color rgb="FFFFFFFF"/>
      <name val="Arial"/>
    </font>
    <font>
      <color theme="1"/>
      <name val="Arial"/>
    </font>
    <font>
      <i/>
      <color theme="1"/>
      <name val="Arial"/>
    </font>
    <font>
      <u/>
      <color rgb="FF1155CC"/>
      <name val="Arial"/>
    </font>
    <font>
      <b/>
      <color rgb="FFFFFFFF"/>
      <name val="Arial"/>
    </font>
    <font>
      <name val="Arial"/>
    </font>
    <font>
      <b/>
    </font>
    <font/>
    <font>
      <b/>
      <color theme="1"/>
      <name val="Arial"/>
    </font>
    <font>
      <color rgb="FF0000FF"/>
    </font>
    <font>
      <color rgb="FF0000FF"/>
      <name val="Arial"/>
    </font>
    <font>
      <color rgb="FFB7B7B7"/>
      <name val="Arial"/>
    </font>
    <font>
      <u/>
    </font>
    <font>
      <i/>
    </font>
  </fonts>
  <fills count="5">
    <fill>
      <patternFill patternType="none"/>
    </fill>
    <fill>
      <patternFill patternType="lightGray"/>
    </fill>
    <fill>
      <patternFill patternType="solid">
        <fgColor rgb="FF3C77D8"/>
        <bgColor rgb="FF3C77D8"/>
      </patternFill>
    </fill>
    <fill>
      <patternFill patternType="solid">
        <fgColor rgb="FFFFF2CC"/>
        <bgColor rgb="FFFFF2CC"/>
      </patternFill>
    </fill>
    <fill>
      <patternFill patternType="solid">
        <fgColor rgb="FFF3F3F3"/>
        <bgColor rgb="FFF3F3F3"/>
      </patternFill>
    </fill>
  </fills>
  <borders count="4">
    <border/>
    <border>
      <right/>
    </border>
    <border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bottom"/>
    </xf>
    <xf borderId="0" fillId="2" fontId="1" numFmtId="0" xfId="0" applyAlignment="1" applyFont="1">
      <alignment readingOrder="0" vertical="bottom"/>
    </xf>
    <xf borderId="0" fillId="0" fontId="2" numFmtId="0" xfId="0" applyAlignment="1" applyFont="1">
      <alignment vertical="bottom"/>
    </xf>
    <xf borderId="1" fillId="0" fontId="2" numFmtId="0" xfId="0" applyAlignment="1" applyBorder="1" applyFont="1">
      <alignment shrinkToFit="0" vertical="bottom" wrapText="0"/>
    </xf>
    <xf borderId="1" fillId="0" fontId="2" numFmtId="0" xfId="0" applyAlignment="1" applyBorder="1" applyFont="1">
      <alignment vertical="bottom"/>
    </xf>
    <xf borderId="1" fillId="0" fontId="3" numFmtId="0" xfId="0" applyAlignment="1" applyBorder="1" applyFont="1">
      <alignment shrinkToFit="0" vertical="bottom" wrapText="0"/>
    </xf>
    <xf borderId="1" fillId="0" fontId="4" numFmtId="0" xfId="0" applyAlignment="1" applyBorder="1" applyFont="1">
      <alignment shrinkToFit="0" vertical="bottom" wrapText="0"/>
    </xf>
    <xf borderId="0" fillId="2" fontId="1" numFmtId="0" xfId="0" applyAlignment="1" applyFont="1">
      <alignment horizontal="center" vertical="bottom"/>
    </xf>
    <xf borderId="0" fillId="0" fontId="2" numFmtId="0" xfId="0" applyAlignment="1" applyFont="1">
      <alignment horizontal="center"/>
    </xf>
    <xf borderId="0" fillId="2" fontId="5" numFmtId="0" xfId="0" applyAlignment="1" applyFont="1">
      <alignment readingOrder="0" vertical="bottom"/>
    </xf>
    <xf borderId="0" fillId="2" fontId="6" numFmtId="0" xfId="0" applyAlignment="1" applyFont="1">
      <alignment horizontal="center" vertical="bottom"/>
    </xf>
    <xf borderId="0" fillId="0" fontId="7" numFmtId="164" xfId="0" applyAlignment="1" applyFont="1" applyNumberFormat="1">
      <alignment readingOrder="0"/>
    </xf>
    <xf borderId="0" fillId="0" fontId="8" numFmtId="164" xfId="0" applyAlignment="1" applyFont="1" applyNumberFormat="1">
      <alignment readingOrder="0"/>
    </xf>
    <xf borderId="0" fillId="0" fontId="9" numFmtId="0" xfId="0" applyFont="1"/>
    <xf borderId="0" fillId="0" fontId="9" numFmtId="0" xfId="0" applyAlignment="1" applyFont="1">
      <alignment horizontal="center"/>
    </xf>
    <xf borderId="0" fillId="0" fontId="9" numFmtId="164" xfId="0" applyAlignment="1" applyFont="1" applyNumberFormat="1">
      <alignment readingOrder="0"/>
    </xf>
    <xf borderId="0" fillId="0" fontId="2" numFmtId="164" xfId="0" applyAlignment="1" applyFont="1" applyNumberFormat="1">
      <alignment readingOrder="0"/>
    </xf>
    <xf borderId="0" fillId="0" fontId="8" numFmtId="0" xfId="0" applyAlignment="1" applyFont="1">
      <alignment readingOrder="0"/>
    </xf>
    <xf borderId="0" fillId="3" fontId="10" numFmtId="9" xfId="0" applyAlignment="1" applyFill="1" applyFont="1" applyNumberFormat="1">
      <alignment horizontal="center" readingOrder="0"/>
    </xf>
    <xf borderId="0" fillId="3" fontId="11" numFmtId="0" xfId="0" applyAlignment="1" applyFont="1">
      <alignment horizontal="center" readingOrder="0"/>
    </xf>
    <xf borderId="0" fillId="0" fontId="12" numFmtId="165" xfId="0" applyAlignment="1" applyFont="1" applyNumberFormat="1">
      <alignment horizontal="left" readingOrder="0"/>
    </xf>
    <xf borderId="2" fillId="0" fontId="7" numFmtId="0" xfId="0" applyBorder="1" applyFont="1"/>
    <xf borderId="2" fillId="0" fontId="7" numFmtId="0" xfId="0" applyAlignment="1" applyBorder="1" applyFont="1">
      <alignment horizontal="center"/>
    </xf>
    <xf borderId="2" fillId="0" fontId="7" numFmtId="164" xfId="0" applyAlignment="1" applyBorder="1" applyFont="1" applyNumberFormat="1">
      <alignment readingOrder="0"/>
    </xf>
    <xf borderId="2" fillId="0" fontId="9" numFmtId="164" xfId="0" applyAlignment="1" applyBorder="1" applyFont="1" applyNumberFormat="1">
      <alignment readingOrder="0"/>
    </xf>
    <xf borderId="0" fillId="0" fontId="6" numFmtId="0" xfId="0" applyAlignment="1" applyFont="1">
      <alignment vertical="bottom"/>
    </xf>
    <xf borderId="0" fillId="2" fontId="2" numFmtId="0" xfId="0" applyAlignment="1" applyFont="1">
      <alignment vertical="bottom"/>
    </xf>
    <xf borderId="0" fillId="0" fontId="8" numFmtId="0" xfId="0" applyAlignment="1" applyFont="1">
      <alignment horizontal="center" readingOrder="0"/>
    </xf>
    <xf borderId="0" fillId="0" fontId="8" numFmtId="165" xfId="0" applyAlignment="1" applyFont="1" applyNumberFormat="1">
      <alignment readingOrder="0"/>
    </xf>
    <xf borderId="0" fillId="0" fontId="2" numFmtId="165" xfId="0" applyAlignment="1" applyFont="1" applyNumberFormat="1">
      <alignment readingOrder="0"/>
    </xf>
    <xf borderId="0" fillId="0" fontId="2" numFmtId="0" xfId="0" applyAlignment="1" applyFont="1">
      <alignment readingOrder="0"/>
    </xf>
    <xf borderId="3" fillId="0" fontId="7" numFmtId="0" xfId="0" applyAlignment="1" applyBorder="1" applyFont="1">
      <alignment readingOrder="0"/>
    </xf>
    <xf borderId="0" fillId="0" fontId="7" numFmtId="0" xfId="0" applyAlignment="1" applyFont="1">
      <alignment horizontal="center" readingOrder="0"/>
    </xf>
    <xf borderId="0" fillId="0" fontId="7" numFmtId="165" xfId="0" applyAlignment="1" applyFont="1" applyNumberFormat="1">
      <alignment readingOrder="0"/>
    </xf>
    <xf borderId="0" fillId="0" fontId="8" numFmtId="166" xfId="0" applyAlignment="1" applyFont="1" applyNumberFormat="1">
      <alignment readingOrder="0"/>
    </xf>
    <xf borderId="0" fillId="0" fontId="13" numFmtId="0" xfId="0" applyAlignment="1" applyFont="1">
      <alignment readingOrder="0"/>
    </xf>
    <xf borderId="0" fillId="0" fontId="3" numFmtId="0" xfId="0" applyFont="1"/>
    <xf borderId="0" fillId="0" fontId="14" numFmtId="0" xfId="0" applyAlignment="1" applyFont="1">
      <alignment readingOrder="0"/>
    </xf>
    <xf borderId="0" fillId="0" fontId="14" numFmtId="0" xfId="0" applyAlignment="1" applyFont="1">
      <alignment horizontal="center" readingOrder="0"/>
    </xf>
    <xf borderId="0" fillId="0" fontId="3" numFmtId="165" xfId="0" applyAlignment="1" applyFont="1" applyNumberFormat="1">
      <alignment readingOrder="0"/>
    </xf>
    <xf borderId="0" fillId="4" fontId="8" numFmtId="165" xfId="0" applyAlignment="1" applyFill="1" applyFont="1" applyNumberFormat="1">
      <alignment readingOrder="0"/>
    </xf>
    <xf borderId="0" fillId="0" fontId="3" numFmtId="0" xfId="0" applyAlignment="1" applyFont="1">
      <alignment readingOrder="0"/>
    </xf>
    <xf borderId="0" fillId="0" fontId="9" numFmtId="165" xfId="0" applyAlignment="1" applyFont="1" applyNumberFormat="1">
      <alignment readingOrder="0"/>
    </xf>
    <xf borderId="0" fillId="2" fontId="6" numFmtId="0" xfId="0" applyAlignment="1" applyFont="1">
      <alignment vertical="bottom"/>
    </xf>
    <xf borderId="0" fillId="0" fontId="14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sharpsheets.io/" TargetMode="External"/><Relationship Id="rId2" Type="http://schemas.openxmlformats.org/officeDocument/2006/relationships/hyperlink" Target="http://sharpsheets.io/" TargetMode="External"/><Relationship Id="rId3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3.57"/>
  </cols>
  <sheetData>
    <row r="1">
      <c r="A1" s="1"/>
      <c r="B1" s="2" t="s">
        <v>0</v>
      </c>
      <c r="C1" s="1"/>
      <c r="D1" s="1"/>
      <c r="E1" s="1"/>
      <c r="F1" s="1"/>
      <c r="G1" s="1"/>
      <c r="H1" s="1"/>
      <c r="I1" s="1"/>
    </row>
    <row r="2">
      <c r="A2" s="3"/>
      <c r="B2" s="3"/>
      <c r="C2" s="3"/>
      <c r="D2" s="3"/>
      <c r="E2" s="3"/>
      <c r="F2" s="3"/>
      <c r="G2" s="3"/>
      <c r="H2" s="3"/>
      <c r="I2" s="3"/>
    </row>
    <row r="3">
      <c r="A3" s="3"/>
      <c r="B3" s="4" t="s">
        <v>1</v>
      </c>
      <c r="C3" s="5"/>
      <c r="D3" s="5"/>
      <c r="E3" s="3"/>
      <c r="F3" s="3"/>
      <c r="G3" s="3"/>
      <c r="H3" s="3"/>
      <c r="I3" s="3"/>
    </row>
    <row r="4">
      <c r="A4" s="3"/>
      <c r="B4" s="6" t="s">
        <v>2</v>
      </c>
      <c r="C4" s="5"/>
      <c r="D4" s="5"/>
      <c r="E4" s="3"/>
      <c r="F4" s="3"/>
      <c r="G4" s="3"/>
      <c r="H4" s="3"/>
      <c r="I4" s="3"/>
    </row>
    <row r="5">
      <c r="A5" s="3"/>
      <c r="B5" s="3"/>
      <c r="C5" s="3"/>
      <c r="D5" s="3"/>
      <c r="E5" s="3"/>
      <c r="F5" s="3"/>
      <c r="G5" s="3"/>
      <c r="H5" s="3"/>
      <c r="I5" s="3"/>
    </row>
    <row r="6">
      <c r="A6" s="3"/>
      <c r="B6" s="4" t="s">
        <v>3</v>
      </c>
      <c r="C6" s="3"/>
      <c r="D6" s="3"/>
      <c r="E6" s="7" t="s">
        <v>4</v>
      </c>
      <c r="F6" s="3"/>
      <c r="G6" s="3"/>
      <c r="H6" s="3"/>
      <c r="I6" s="3"/>
    </row>
    <row r="7">
      <c r="A7" s="3"/>
      <c r="B7" s="4" t="s">
        <v>5</v>
      </c>
      <c r="C7" s="5"/>
      <c r="D7" s="3"/>
      <c r="E7" s="7" t="s">
        <v>6</v>
      </c>
      <c r="F7" s="3"/>
      <c r="G7" s="3"/>
      <c r="H7" s="3"/>
      <c r="I7" s="3"/>
    </row>
    <row r="8">
      <c r="A8" s="3"/>
      <c r="B8" s="3"/>
      <c r="C8" s="3"/>
      <c r="D8" s="3"/>
      <c r="E8" s="3"/>
      <c r="F8" s="3"/>
      <c r="G8" s="3"/>
      <c r="H8" s="3"/>
      <c r="I8" s="3"/>
    </row>
    <row r="9">
      <c r="A9" s="3"/>
      <c r="B9" s="3" t="s">
        <v>7</v>
      </c>
      <c r="C9" s="4" t="s">
        <v>8</v>
      </c>
      <c r="D9" s="3"/>
      <c r="E9" s="3"/>
      <c r="F9" s="3"/>
      <c r="G9" s="3"/>
      <c r="H9" s="3"/>
      <c r="I9" s="3"/>
    </row>
  </sheetData>
  <hyperlinks>
    <hyperlink r:id="rId1" ref="E6"/>
    <hyperlink r:id="rId2" ref="E7"/>
  </hyperlin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 outlineLevelRow="1"/>
  <cols>
    <col customWidth="1" min="1" max="1" width="4.14"/>
    <col customWidth="1" min="2" max="2" width="27.14"/>
    <col customWidth="1" min="3" max="3" width="10.29"/>
    <col customWidth="1" min="16" max="16" width="3.43"/>
  </cols>
  <sheetData>
    <row r="1">
      <c r="A1" s="1"/>
      <c r="B1" s="2" t="s">
        <v>9</v>
      </c>
      <c r="C1" s="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>
      <c r="C2" s="9"/>
    </row>
    <row r="3">
      <c r="B3" s="10" t="s">
        <v>10</v>
      </c>
      <c r="C3" s="11"/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3"/>
    </row>
    <row r="4">
      <c r="B4" s="14"/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/>
    </row>
    <row r="5">
      <c r="B5" s="18" t="s">
        <v>11</v>
      </c>
      <c r="D5" s="19">
        <v>0.2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>
      <c r="B6" s="18" t="s">
        <v>12</v>
      </c>
      <c r="D6" s="19">
        <v>0.2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</row>
    <row r="7">
      <c r="B7" s="18" t="s">
        <v>13</v>
      </c>
      <c r="C7" s="15"/>
      <c r="D7" s="20" t="s">
        <v>14</v>
      </c>
      <c r="E7" s="21">
        <f>if(D7="Monthly",1,if(D7="Quarterly",2,3))</f>
        <v>3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</row>
    <row r="8">
      <c r="B8" s="14"/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</row>
    <row r="9">
      <c r="B9" s="22"/>
      <c r="C9" s="23"/>
      <c r="D9" s="24">
        <v>44562.0</v>
      </c>
      <c r="E9" s="25">
        <f t="shared" ref="E9:O9" si="1">eomonth(D9,1)</f>
        <v>44620</v>
      </c>
      <c r="F9" s="25">
        <f t="shared" si="1"/>
        <v>44651</v>
      </c>
      <c r="G9" s="25">
        <f t="shared" si="1"/>
        <v>44681</v>
      </c>
      <c r="H9" s="25">
        <f t="shared" si="1"/>
        <v>44712</v>
      </c>
      <c r="I9" s="25">
        <f t="shared" si="1"/>
        <v>44742</v>
      </c>
      <c r="J9" s="25">
        <f t="shared" si="1"/>
        <v>44773</v>
      </c>
      <c r="K9" s="25">
        <f t="shared" si="1"/>
        <v>44804</v>
      </c>
      <c r="L9" s="25">
        <f t="shared" si="1"/>
        <v>44834</v>
      </c>
      <c r="M9" s="25">
        <f t="shared" si="1"/>
        <v>44865</v>
      </c>
      <c r="N9" s="25">
        <f t="shared" si="1"/>
        <v>44895</v>
      </c>
      <c r="O9" s="25">
        <f t="shared" si="1"/>
        <v>44926</v>
      </c>
      <c r="P9" s="13"/>
    </row>
    <row r="10">
      <c r="A10" s="3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>
      <c r="B11" s="10" t="s">
        <v>15</v>
      </c>
      <c r="C11" s="11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6"/>
    </row>
    <row r="12">
      <c r="C12" s="9"/>
    </row>
    <row r="13">
      <c r="B13" s="18" t="s">
        <v>16</v>
      </c>
      <c r="C13" s="28" t="s">
        <v>17</v>
      </c>
      <c r="D13" s="29">
        <v>1000.0</v>
      </c>
      <c r="E13" s="30">
        <f t="shared" ref="E13:O13" si="2">D13*1.05</f>
        <v>1050</v>
      </c>
      <c r="F13" s="30">
        <f t="shared" si="2"/>
        <v>1102.5</v>
      </c>
      <c r="G13" s="30">
        <f t="shared" si="2"/>
        <v>1157.625</v>
      </c>
      <c r="H13" s="30">
        <f t="shared" si="2"/>
        <v>1215.50625</v>
      </c>
      <c r="I13" s="30">
        <f t="shared" si="2"/>
        <v>1276.281563</v>
      </c>
      <c r="J13" s="30">
        <f t="shared" si="2"/>
        <v>1340.095641</v>
      </c>
      <c r="K13" s="30">
        <f t="shared" si="2"/>
        <v>1407.100423</v>
      </c>
      <c r="L13" s="30">
        <f t="shared" si="2"/>
        <v>1477.455444</v>
      </c>
      <c r="M13" s="30">
        <f t="shared" si="2"/>
        <v>1551.328216</v>
      </c>
      <c r="N13" s="30">
        <f t="shared" si="2"/>
        <v>1628.894627</v>
      </c>
      <c r="O13" s="30">
        <f t="shared" si="2"/>
        <v>1710.339358</v>
      </c>
    </row>
    <row r="14">
      <c r="C14" s="9"/>
    </row>
    <row r="15">
      <c r="B15" s="31" t="s">
        <v>18</v>
      </c>
      <c r="C15" s="28" t="s">
        <v>17</v>
      </c>
      <c r="D15" s="30">
        <f t="shared" ref="D15:O15" si="3">-D13*0.6</f>
        <v>-600</v>
      </c>
      <c r="E15" s="30">
        <f t="shared" si="3"/>
        <v>-630</v>
      </c>
      <c r="F15" s="30">
        <f t="shared" si="3"/>
        <v>-661.5</v>
      </c>
      <c r="G15" s="30">
        <f t="shared" si="3"/>
        <v>-694.575</v>
      </c>
      <c r="H15" s="30">
        <f t="shared" si="3"/>
        <v>-729.30375</v>
      </c>
      <c r="I15" s="30">
        <f t="shared" si="3"/>
        <v>-765.7689375</v>
      </c>
      <c r="J15" s="30">
        <f t="shared" si="3"/>
        <v>-804.0573844</v>
      </c>
      <c r="K15" s="30">
        <f t="shared" si="3"/>
        <v>-844.2602536</v>
      </c>
      <c r="L15" s="30">
        <f t="shared" si="3"/>
        <v>-886.4732663</v>
      </c>
      <c r="M15" s="30">
        <f t="shared" si="3"/>
        <v>-930.7969296</v>
      </c>
      <c r="N15" s="30">
        <f t="shared" si="3"/>
        <v>-977.3367761</v>
      </c>
      <c r="O15" s="30">
        <f t="shared" si="3"/>
        <v>-1026.203615</v>
      </c>
    </row>
    <row r="16">
      <c r="C16" s="9"/>
    </row>
    <row r="17">
      <c r="B17" s="32" t="s">
        <v>19</v>
      </c>
      <c r="C17" s="33" t="s">
        <v>17</v>
      </c>
      <c r="D17" s="34">
        <v>400.0</v>
      </c>
      <c r="E17" s="34">
        <v>400.0</v>
      </c>
      <c r="F17" s="34">
        <v>400.0</v>
      </c>
      <c r="G17" s="34">
        <v>400.0</v>
      </c>
      <c r="H17" s="34">
        <v>400.0</v>
      </c>
      <c r="I17" s="34">
        <v>400.0</v>
      </c>
      <c r="J17" s="34">
        <v>400.0</v>
      </c>
      <c r="K17" s="34">
        <v>400.0</v>
      </c>
      <c r="L17" s="34">
        <v>400.0</v>
      </c>
      <c r="M17" s="34">
        <v>400.0</v>
      </c>
      <c r="N17" s="34">
        <v>400.0</v>
      </c>
      <c r="O17" s="34">
        <v>400.0</v>
      </c>
    </row>
    <row r="18">
      <c r="C18" s="9"/>
    </row>
    <row r="19">
      <c r="B19" s="10" t="s">
        <v>20</v>
      </c>
      <c r="C19" s="11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3"/>
    </row>
    <row r="20">
      <c r="C20" s="9"/>
    </row>
    <row r="21">
      <c r="B21" s="31" t="s">
        <v>19</v>
      </c>
      <c r="C21" s="28" t="s">
        <v>17</v>
      </c>
      <c r="D21" s="30">
        <f t="shared" ref="D21:O21" si="4">D17</f>
        <v>400</v>
      </c>
      <c r="E21" s="30">
        <f t="shared" si="4"/>
        <v>400</v>
      </c>
      <c r="F21" s="30">
        <f t="shared" si="4"/>
        <v>400</v>
      </c>
      <c r="G21" s="30">
        <f t="shared" si="4"/>
        <v>400</v>
      </c>
      <c r="H21" s="30">
        <f t="shared" si="4"/>
        <v>400</v>
      </c>
      <c r="I21" s="30">
        <f t="shared" si="4"/>
        <v>400</v>
      </c>
      <c r="J21" s="30">
        <f t="shared" si="4"/>
        <v>400</v>
      </c>
      <c r="K21" s="30">
        <f t="shared" si="4"/>
        <v>400</v>
      </c>
      <c r="L21" s="30">
        <f t="shared" si="4"/>
        <v>400</v>
      </c>
      <c r="M21" s="30">
        <f t="shared" si="4"/>
        <v>400</v>
      </c>
      <c r="N21" s="30">
        <f t="shared" si="4"/>
        <v>400</v>
      </c>
      <c r="O21" s="30">
        <f t="shared" si="4"/>
        <v>400</v>
      </c>
    </row>
    <row r="22">
      <c r="C22" s="9"/>
      <c r="D22" s="30"/>
      <c r="E22" s="35"/>
      <c r="F22" s="35"/>
      <c r="G22" s="35"/>
      <c r="H22" s="35"/>
      <c r="I22" s="30"/>
      <c r="J22" s="30"/>
      <c r="K22" s="30"/>
      <c r="L22" s="30"/>
      <c r="M22" s="30"/>
      <c r="N22" s="30"/>
      <c r="O22" s="30"/>
    </row>
    <row r="23">
      <c r="B23" s="36" t="s">
        <v>21</v>
      </c>
      <c r="C23" s="28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</row>
    <row r="24">
      <c r="B24" s="18" t="s">
        <v>22</v>
      </c>
      <c r="C24" s="28" t="s">
        <v>17</v>
      </c>
      <c r="D24" s="30">
        <f t="shared" ref="D24:O24" si="5">D13*$D$5</f>
        <v>200</v>
      </c>
      <c r="E24" s="30">
        <f t="shared" si="5"/>
        <v>210</v>
      </c>
      <c r="F24" s="30">
        <f t="shared" si="5"/>
        <v>220.5</v>
      </c>
      <c r="G24" s="30">
        <f t="shared" si="5"/>
        <v>231.525</v>
      </c>
      <c r="H24" s="30">
        <f t="shared" si="5"/>
        <v>243.10125</v>
      </c>
      <c r="I24" s="30">
        <f t="shared" si="5"/>
        <v>255.2563125</v>
      </c>
      <c r="J24" s="30">
        <f t="shared" si="5"/>
        <v>268.0191281</v>
      </c>
      <c r="K24" s="30">
        <f t="shared" si="5"/>
        <v>281.4200845</v>
      </c>
      <c r="L24" s="30">
        <f t="shared" si="5"/>
        <v>295.4910888</v>
      </c>
      <c r="M24" s="30">
        <f t="shared" si="5"/>
        <v>310.2656432</v>
      </c>
      <c r="N24" s="30">
        <f t="shared" si="5"/>
        <v>325.7789254</v>
      </c>
      <c r="O24" s="30">
        <f t="shared" si="5"/>
        <v>342.0678716</v>
      </c>
    </row>
    <row r="25">
      <c r="B25" s="31" t="s">
        <v>23</v>
      </c>
      <c r="C25" s="28" t="s">
        <v>17</v>
      </c>
      <c r="D25" s="30">
        <f t="shared" ref="D25:O25" si="6">D15*$D$6</f>
        <v>-120</v>
      </c>
      <c r="E25" s="30">
        <f t="shared" si="6"/>
        <v>-126</v>
      </c>
      <c r="F25" s="30">
        <f t="shared" si="6"/>
        <v>-132.3</v>
      </c>
      <c r="G25" s="30">
        <f t="shared" si="6"/>
        <v>-138.915</v>
      </c>
      <c r="H25" s="30">
        <f t="shared" si="6"/>
        <v>-145.86075</v>
      </c>
      <c r="I25" s="30">
        <f t="shared" si="6"/>
        <v>-153.1537875</v>
      </c>
      <c r="J25" s="30">
        <f t="shared" si="6"/>
        <v>-160.8114769</v>
      </c>
      <c r="K25" s="30">
        <f t="shared" si="6"/>
        <v>-168.8520507</v>
      </c>
      <c r="L25" s="30">
        <f t="shared" si="6"/>
        <v>-177.2946533</v>
      </c>
      <c r="M25" s="30">
        <f t="shared" si="6"/>
        <v>-186.1593859</v>
      </c>
      <c r="N25" s="30">
        <f t="shared" si="6"/>
        <v>-195.4673552</v>
      </c>
      <c r="O25" s="30">
        <f t="shared" si="6"/>
        <v>-205.240723</v>
      </c>
    </row>
    <row r="26">
      <c r="C26" s="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27" collapsed="1">
      <c r="B27" s="18" t="s">
        <v>24</v>
      </c>
      <c r="C27" s="28" t="s">
        <v>17</v>
      </c>
      <c r="D27" s="30">
        <f t="shared" ref="D27:O27" si="7">choose($E$7,D28,D29,D30)</f>
        <v>0</v>
      </c>
      <c r="E27" s="30">
        <f t="shared" si="7"/>
        <v>0</v>
      </c>
      <c r="F27" s="30">
        <f t="shared" si="7"/>
        <v>0</v>
      </c>
      <c r="G27" s="30">
        <f t="shared" si="7"/>
        <v>0</v>
      </c>
      <c r="H27" s="30">
        <f t="shared" si="7"/>
        <v>0</v>
      </c>
      <c r="I27" s="30">
        <f t="shared" si="7"/>
        <v>0</v>
      </c>
      <c r="J27" s="30">
        <f t="shared" si="7"/>
        <v>0</v>
      </c>
      <c r="K27" s="30">
        <f t="shared" si="7"/>
        <v>0</v>
      </c>
      <c r="L27" s="30">
        <f t="shared" si="7"/>
        <v>0</v>
      </c>
      <c r="M27" s="30">
        <f t="shared" si="7"/>
        <v>0</v>
      </c>
      <c r="N27" s="30">
        <f t="shared" si="7"/>
        <v>0</v>
      </c>
      <c r="O27" s="30">
        <f t="shared" si="7"/>
        <v>-3183.425304</v>
      </c>
    </row>
    <row r="28" hidden="1" outlineLevel="1">
      <c r="A28" s="37"/>
      <c r="B28" s="38" t="s">
        <v>25</v>
      </c>
      <c r="C28" s="39" t="s">
        <v>17</v>
      </c>
      <c r="D28" s="40">
        <f t="shared" ref="D28:O28" si="8">-D24</f>
        <v>-200</v>
      </c>
      <c r="E28" s="40">
        <f t="shared" si="8"/>
        <v>-210</v>
      </c>
      <c r="F28" s="40">
        <f t="shared" si="8"/>
        <v>-220.5</v>
      </c>
      <c r="G28" s="40">
        <f t="shared" si="8"/>
        <v>-231.525</v>
      </c>
      <c r="H28" s="40">
        <f t="shared" si="8"/>
        <v>-243.10125</v>
      </c>
      <c r="I28" s="40">
        <f t="shared" si="8"/>
        <v>-255.2563125</v>
      </c>
      <c r="J28" s="40">
        <f t="shared" si="8"/>
        <v>-268.0191281</v>
      </c>
      <c r="K28" s="40">
        <f t="shared" si="8"/>
        <v>-281.4200845</v>
      </c>
      <c r="L28" s="40">
        <f t="shared" si="8"/>
        <v>-295.4910888</v>
      </c>
      <c r="M28" s="40">
        <f t="shared" si="8"/>
        <v>-310.2656432</v>
      </c>
      <c r="N28" s="40">
        <f t="shared" si="8"/>
        <v>-325.7789254</v>
      </c>
      <c r="O28" s="40">
        <f t="shared" si="8"/>
        <v>-342.0678716</v>
      </c>
      <c r="P28" s="37"/>
    </row>
    <row r="29" hidden="1" outlineLevel="1">
      <c r="A29" s="37"/>
      <c r="B29" s="38" t="s">
        <v>26</v>
      </c>
      <c r="C29" s="39" t="s">
        <v>17</v>
      </c>
      <c r="D29" s="41">
        <v>0.0</v>
      </c>
      <c r="E29" s="40">
        <f t="shared" ref="E29:O29" si="9">if((count($D29:D29)+1)/3=round(((count($D29:D29)+1)/3),0),-sum($D24:E24)-sum($D29:D29),0)</f>
        <v>0</v>
      </c>
      <c r="F29" s="40">
        <f t="shared" si="9"/>
        <v>-630.5</v>
      </c>
      <c r="G29" s="40">
        <f t="shared" si="9"/>
        <v>0</v>
      </c>
      <c r="H29" s="40">
        <f t="shared" si="9"/>
        <v>0</v>
      </c>
      <c r="I29" s="40">
        <f t="shared" si="9"/>
        <v>-729.8825625</v>
      </c>
      <c r="J29" s="40">
        <f t="shared" si="9"/>
        <v>0</v>
      </c>
      <c r="K29" s="40">
        <f t="shared" si="9"/>
        <v>0</v>
      </c>
      <c r="L29" s="40">
        <f t="shared" si="9"/>
        <v>-844.9303014</v>
      </c>
      <c r="M29" s="40">
        <f t="shared" si="9"/>
        <v>0</v>
      </c>
      <c r="N29" s="40">
        <f t="shared" si="9"/>
        <v>0</v>
      </c>
      <c r="O29" s="40">
        <f t="shared" si="9"/>
        <v>-978.1124402</v>
      </c>
      <c r="P29" s="37"/>
    </row>
    <row r="30" hidden="1" outlineLevel="1">
      <c r="A30" s="37"/>
      <c r="B30" s="38" t="s">
        <v>14</v>
      </c>
      <c r="C30" s="39" t="s">
        <v>17</v>
      </c>
      <c r="D30" s="41">
        <v>0.0</v>
      </c>
      <c r="E30" s="40">
        <f t="shared" ref="E30:N30" si="10">if((count($D30:D30)+1)/12=round(((count($D30:D30)+1)/12),0),-sum($D25:E25),0)</f>
        <v>0</v>
      </c>
      <c r="F30" s="40">
        <f t="shared" si="10"/>
        <v>0</v>
      </c>
      <c r="G30" s="40">
        <f t="shared" si="10"/>
        <v>0</v>
      </c>
      <c r="H30" s="40">
        <f t="shared" si="10"/>
        <v>0</v>
      </c>
      <c r="I30" s="40">
        <f t="shared" si="10"/>
        <v>0</v>
      </c>
      <c r="J30" s="40">
        <f t="shared" si="10"/>
        <v>0</v>
      </c>
      <c r="K30" s="40">
        <f t="shared" si="10"/>
        <v>0</v>
      </c>
      <c r="L30" s="40">
        <f t="shared" si="10"/>
        <v>0</v>
      </c>
      <c r="M30" s="40">
        <f t="shared" si="10"/>
        <v>0</v>
      </c>
      <c r="N30" s="40">
        <f t="shared" si="10"/>
        <v>0</v>
      </c>
      <c r="O30" s="40">
        <f>if((count($D30:N30)+1)/12=round(((count($D30:N30)+1)/12),0),-sum($D24:O24),0)</f>
        <v>-3183.425304</v>
      </c>
      <c r="P30" s="37"/>
    </row>
    <row r="31">
      <c r="C31" s="9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</row>
    <row r="32" collapsed="1">
      <c r="B32" s="18" t="s">
        <v>27</v>
      </c>
      <c r="C32" s="28" t="s">
        <v>17</v>
      </c>
      <c r="D32" s="30">
        <f t="shared" ref="D32:O32" si="11">choose($E$7,D33,D34,D35)</f>
        <v>0</v>
      </c>
      <c r="E32" s="30">
        <f t="shared" si="11"/>
        <v>0</v>
      </c>
      <c r="F32" s="30">
        <f t="shared" si="11"/>
        <v>0</v>
      </c>
      <c r="G32" s="30">
        <f t="shared" si="11"/>
        <v>0</v>
      </c>
      <c r="H32" s="30">
        <f t="shared" si="11"/>
        <v>0</v>
      </c>
      <c r="I32" s="30">
        <f t="shared" si="11"/>
        <v>0</v>
      </c>
      <c r="J32" s="30">
        <f t="shared" si="11"/>
        <v>0</v>
      </c>
      <c r="K32" s="30">
        <f t="shared" si="11"/>
        <v>0</v>
      </c>
      <c r="L32" s="30">
        <f t="shared" si="11"/>
        <v>0</v>
      </c>
      <c r="M32" s="30">
        <f t="shared" si="11"/>
        <v>0</v>
      </c>
      <c r="N32" s="30">
        <f t="shared" si="11"/>
        <v>0</v>
      </c>
      <c r="O32" s="30">
        <f t="shared" si="11"/>
        <v>1910.055182</v>
      </c>
    </row>
    <row r="33" hidden="1" outlineLevel="1">
      <c r="B33" s="42" t="s">
        <v>25</v>
      </c>
      <c r="C33" s="39" t="s">
        <v>17</v>
      </c>
      <c r="D33" s="40">
        <f t="shared" ref="D33:O33" si="12">-D25</f>
        <v>120</v>
      </c>
      <c r="E33" s="40">
        <f t="shared" si="12"/>
        <v>126</v>
      </c>
      <c r="F33" s="40">
        <f t="shared" si="12"/>
        <v>132.3</v>
      </c>
      <c r="G33" s="40">
        <f t="shared" si="12"/>
        <v>138.915</v>
      </c>
      <c r="H33" s="40">
        <f t="shared" si="12"/>
        <v>145.86075</v>
      </c>
      <c r="I33" s="40">
        <f t="shared" si="12"/>
        <v>153.1537875</v>
      </c>
      <c r="J33" s="40">
        <f t="shared" si="12"/>
        <v>160.8114769</v>
      </c>
      <c r="K33" s="40">
        <f t="shared" si="12"/>
        <v>168.8520507</v>
      </c>
      <c r="L33" s="40">
        <f t="shared" si="12"/>
        <v>177.2946533</v>
      </c>
      <c r="M33" s="40">
        <f t="shared" si="12"/>
        <v>186.1593859</v>
      </c>
      <c r="N33" s="40">
        <f t="shared" si="12"/>
        <v>195.4673552</v>
      </c>
      <c r="O33" s="40">
        <f t="shared" si="12"/>
        <v>205.240723</v>
      </c>
    </row>
    <row r="34" hidden="1" outlineLevel="1">
      <c r="B34" s="42" t="s">
        <v>26</v>
      </c>
      <c r="C34" s="39" t="s">
        <v>17</v>
      </c>
      <c r="D34" s="41">
        <v>0.0</v>
      </c>
      <c r="E34" s="40">
        <f t="shared" ref="E34:O34" si="13">if((count($D34:D34)+1)/3=round(((count($D34:D34)+1)/3),0),-sum($D25:E25)-sum($D34:D34),0)</f>
        <v>0</v>
      </c>
      <c r="F34" s="40">
        <f t="shared" si="13"/>
        <v>378.3</v>
      </c>
      <c r="G34" s="40">
        <f t="shared" si="13"/>
        <v>0</v>
      </c>
      <c r="H34" s="40">
        <f t="shared" si="13"/>
        <v>0</v>
      </c>
      <c r="I34" s="40">
        <f t="shared" si="13"/>
        <v>437.9295375</v>
      </c>
      <c r="J34" s="40">
        <f t="shared" si="13"/>
        <v>0</v>
      </c>
      <c r="K34" s="40">
        <f t="shared" si="13"/>
        <v>0</v>
      </c>
      <c r="L34" s="40">
        <f t="shared" si="13"/>
        <v>506.9581808</v>
      </c>
      <c r="M34" s="40">
        <f t="shared" si="13"/>
        <v>0</v>
      </c>
      <c r="N34" s="40">
        <f t="shared" si="13"/>
        <v>0</v>
      </c>
      <c r="O34" s="40">
        <f t="shared" si="13"/>
        <v>586.8674641</v>
      </c>
    </row>
    <row r="35" hidden="1" outlineLevel="1">
      <c r="B35" s="42" t="s">
        <v>14</v>
      </c>
      <c r="C35" s="39" t="s">
        <v>17</v>
      </c>
      <c r="D35" s="41">
        <v>0.0</v>
      </c>
      <c r="E35" s="40">
        <f t="shared" ref="E35:O35" si="14">if((count($D35:D35)+1)/12=round(((count($D35:D35)+1)/12),0),-sum($D25:E25),0)</f>
        <v>0</v>
      </c>
      <c r="F35" s="40">
        <f t="shared" si="14"/>
        <v>0</v>
      </c>
      <c r="G35" s="40">
        <f t="shared" si="14"/>
        <v>0</v>
      </c>
      <c r="H35" s="40">
        <f t="shared" si="14"/>
        <v>0</v>
      </c>
      <c r="I35" s="40">
        <f t="shared" si="14"/>
        <v>0</v>
      </c>
      <c r="J35" s="40">
        <f t="shared" si="14"/>
        <v>0</v>
      </c>
      <c r="K35" s="40">
        <f t="shared" si="14"/>
        <v>0</v>
      </c>
      <c r="L35" s="40">
        <f t="shared" si="14"/>
        <v>0</v>
      </c>
      <c r="M35" s="40">
        <f t="shared" si="14"/>
        <v>0</v>
      </c>
      <c r="N35" s="40">
        <f t="shared" si="14"/>
        <v>0</v>
      </c>
      <c r="O35" s="40">
        <f t="shared" si="14"/>
        <v>1910.055182</v>
      </c>
    </row>
    <row r="36">
      <c r="C36" s="9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>
      <c r="A37" s="14"/>
      <c r="B37" s="32" t="s">
        <v>28</v>
      </c>
      <c r="C37" s="33" t="s">
        <v>17</v>
      </c>
      <c r="D37" s="43">
        <f t="shared" ref="D37:O37" si="15">sum(D21,D24:D25,D27,D32)</f>
        <v>480</v>
      </c>
      <c r="E37" s="43">
        <f t="shared" si="15"/>
        <v>484</v>
      </c>
      <c r="F37" s="43">
        <f t="shared" si="15"/>
        <v>488.2</v>
      </c>
      <c r="G37" s="43">
        <f t="shared" si="15"/>
        <v>492.61</v>
      </c>
      <c r="H37" s="43">
        <f t="shared" si="15"/>
        <v>497.2405</v>
      </c>
      <c r="I37" s="43">
        <f t="shared" si="15"/>
        <v>502.102525</v>
      </c>
      <c r="J37" s="43">
        <f t="shared" si="15"/>
        <v>507.2076513</v>
      </c>
      <c r="K37" s="43">
        <f t="shared" si="15"/>
        <v>512.5680338</v>
      </c>
      <c r="L37" s="43">
        <f t="shared" si="15"/>
        <v>518.1964355</v>
      </c>
      <c r="M37" s="43">
        <f t="shared" si="15"/>
        <v>524.1062573</v>
      </c>
      <c r="N37" s="43">
        <f t="shared" si="15"/>
        <v>530.3115701</v>
      </c>
      <c r="O37" s="43">
        <f t="shared" si="15"/>
        <v>-736.542973</v>
      </c>
      <c r="P37" s="14"/>
    </row>
    <row r="38">
      <c r="C38" s="9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>
      <c r="B39" s="10" t="s">
        <v>29</v>
      </c>
      <c r="C39" s="11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3"/>
    </row>
    <row r="40">
      <c r="C40" s="9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  <row r="41">
      <c r="B41" s="31" t="s">
        <v>30</v>
      </c>
      <c r="C41" s="28" t="s">
        <v>17</v>
      </c>
      <c r="D41" s="30">
        <f>D37</f>
        <v>480</v>
      </c>
      <c r="E41" s="30">
        <f t="shared" ref="E41:O41" si="16">D41+E37</f>
        <v>964</v>
      </c>
      <c r="F41" s="30">
        <f t="shared" si="16"/>
        <v>1452.2</v>
      </c>
      <c r="G41" s="30">
        <f t="shared" si="16"/>
        <v>1944.81</v>
      </c>
      <c r="H41" s="30">
        <f t="shared" si="16"/>
        <v>2442.0505</v>
      </c>
      <c r="I41" s="30">
        <f t="shared" si="16"/>
        <v>2944.153025</v>
      </c>
      <c r="J41" s="30">
        <f t="shared" si="16"/>
        <v>3451.360676</v>
      </c>
      <c r="K41" s="30">
        <f t="shared" si="16"/>
        <v>3963.92871</v>
      </c>
      <c r="L41" s="30">
        <f t="shared" si="16"/>
        <v>4482.125146</v>
      </c>
      <c r="M41" s="30">
        <f t="shared" si="16"/>
        <v>5006.231403</v>
      </c>
      <c r="N41" s="30">
        <f t="shared" si="16"/>
        <v>5536.542973</v>
      </c>
      <c r="O41" s="30">
        <f t="shared" si="16"/>
        <v>4800</v>
      </c>
    </row>
    <row r="42">
      <c r="B42" s="31" t="s">
        <v>31</v>
      </c>
      <c r="C42" s="28" t="s">
        <v>17</v>
      </c>
      <c r="D42" s="30">
        <f>-D25-D32</f>
        <v>120</v>
      </c>
      <c r="E42" s="30">
        <f t="shared" ref="E42:O42" si="17">-E25-E32+D42</f>
        <v>246</v>
      </c>
      <c r="F42" s="30">
        <f t="shared" si="17"/>
        <v>378.3</v>
      </c>
      <c r="G42" s="30">
        <f t="shared" si="17"/>
        <v>517.215</v>
      </c>
      <c r="H42" s="30">
        <f t="shared" si="17"/>
        <v>663.07575</v>
      </c>
      <c r="I42" s="30">
        <f t="shared" si="17"/>
        <v>816.2295375</v>
      </c>
      <c r="J42" s="30">
        <f t="shared" si="17"/>
        <v>977.0410144</v>
      </c>
      <c r="K42" s="30">
        <f t="shared" si="17"/>
        <v>1145.893065</v>
      </c>
      <c r="L42" s="30">
        <f t="shared" si="17"/>
        <v>1323.187718</v>
      </c>
      <c r="M42" s="30">
        <f t="shared" si="17"/>
        <v>1509.347104</v>
      </c>
      <c r="N42" s="30">
        <f t="shared" si="17"/>
        <v>1704.814459</v>
      </c>
      <c r="O42" s="30">
        <f t="shared" si="17"/>
        <v>0</v>
      </c>
    </row>
    <row r="43">
      <c r="B43" s="32" t="s">
        <v>32</v>
      </c>
      <c r="C43" s="33" t="s">
        <v>17</v>
      </c>
      <c r="D43" s="43">
        <f t="shared" ref="D43:O43" si="18">sum(D41:D42)</f>
        <v>600</v>
      </c>
      <c r="E43" s="43">
        <f t="shared" si="18"/>
        <v>1210</v>
      </c>
      <c r="F43" s="43">
        <f t="shared" si="18"/>
        <v>1830.5</v>
      </c>
      <c r="G43" s="43">
        <f t="shared" si="18"/>
        <v>2462.025</v>
      </c>
      <c r="H43" s="43">
        <f t="shared" si="18"/>
        <v>3105.12625</v>
      </c>
      <c r="I43" s="43">
        <f t="shared" si="18"/>
        <v>3760.382563</v>
      </c>
      <c r="J43" s="43">
        <f t="shared" si="18"/>
        <v>4428.401691</v>
      </c>
      <c r="K43" s="43">
        <f t="shared" si="18"/>
        <v>5109.821775</v>
      </c>
      <c r="L43" s="43">
        <f t="shared" si="18"/>
        <v>5805.312864</v>
      </c>
      <c r="M43" s="43">
        <f t="shared" si="18"/>
        <v>6515.578507</v>
      </c>
      <c r="N43" s="43">
        <f t="shared" si="18"/>
        <v>7241.357432</v>
      </c>
      <c r="O43" s="43">
        <f t="shared" si="18"/>
        <v>4800</v>
      </c>
    </row>
    <row r="44">
      <c r="C44" s="9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</row>
    <row r="45">
      <c r="B45" s="18" t="s">
        <v>33</v>
      </c>
      <c r="C45" s="28" t="s">
        <v>17</v>
      </c>
      <c r="D45" s="30">
        <f>D24+D27</f>
        <v>200</v>
      </c>
      <c r="E45" s="30">
        <f t="shared" ref="E45:O45" si="19">E24+E27+D45</f>
        <v>410</v>
      </c>
      <c r="F45" s="30">
        <f t="shared" si="19"/>
        <v>630.5</v>
      </c>
      <c r="G45" s="30">
        <f t="shared" si="19"/>
        <v>862.025</v>
      </c>
      <c r="H45" s="30">
        <f t="shared" si="19"/>
        <v>1105.12625</v>
      </c>
      <c r="I45" s="30">
        <f t="shared" si="19"/>
        <v>1360.382563</v>
      </c>
      <c r="J45" s="30">
        <f t="shared" si="19"/>
        <v>1628.401691</v>
      </c>
      <c r="K45" s="30">
        <f t="shared" si="19"/>
        <v>1909.821775</v>
      </c>
      <c r="L45" s="30">
        <f t="shared" si="19"/>
        <v>2205.312864</v>
      </c>
      <c r="M45" s="30">
        <f t="shared" si="19"/>
        <v>2515.578507</v>
      </c>
      <c r="N45" s="30">
        <f t="shared" si="19"/>
        <v>2841.357432</v>
      </c>
      <c r="O45" s="30">
        <f t="shared" si="19"/>
        <v>0</v>
      </c>
    </row>
    <row r="46">
      <c r="B46" s="31" t="s">
        <v>34</v>
      </c>
      <c r="C46" s="28" t="s">
        <v>17</v>
      </c>
      <c r="D46" s="30">
        <f>D17</f>
        <v>400</v>
      </c>
      <c r="E46" s="30">
        <f t="shared" ref="E46:O46" si="20">D46+E17</f>
        <v>800</v>
      </c>
      <c r="F46" s="30">
        <f t="shared" si="20"/>
        <v>1200</v>
      </c>
      <c r="G46" s="30">
        <f t="shared" si="20"/>
        <v>1600</v>
      </c>
      <c r="H46" s="30">
        <f t="shared" si="20"/>
        <v>2000</v>
      </c>
      <c r="I46" s="30">
        <f t="shared" si="20"/>
        <v>2400</v>
      </c>
      <c r="J46" s="30">
        <f t="shared" si="20"/>
        <v>2800</v>
      </c>
      <c r="K46" s="30">
        <f t="shared" si="20"/>
        <v>3200</v>
      </c>
      <c r="L46" s="30">
        <f t="shared" si="20"/>
        <v>3600</v>
      </c>
      <c r="M46" s="30">
        <f t="shared" si="20"/>
        <v>4000</v>
      </c>
      <c r="N46" s="30">
        <f t="shared" si="20"/>
        <v>4400</v>
      </c>
      <c r="O46" s="30">
        <f t="shared" si="20"/>
        <v>4800</v>
      </c>
    </row>
    <row r="47">
      <c r="B47" s="32" t="s">
        <v>35</v>
      </c>
      <c r="C47" s="33" t="s">
        <v>17</v>
      </c>
      <c r="D47" s="43">
        <f t="shared" ref="D47:O47" si="21">sum(D45:D46)</f>
        <v>600</v>
      </c>
      <c r="E47" s="43">
        <f t="shared" si="21"/>
        <v>1210</v>
      </c>
      <c r="F47" s="43">
        <f t="shared" si="21"/>
        <v>1830.5</v>
      </c>
      <c r="G47" s="43">
        <f t="shared" si="21"/>
        <v>2462.025</v>
      </c>
      <c r="H47" s="43">
        <f t="shared" si="21"/>
        <v>3105.12625</v>
      </c>
      <c r="I47" s="43">
        <f t="shared" si="21"/>
        <v>3760.382563</v>
      </c>
      <c r="J47" s="43">
        <f t="shared" si="21"/>
        <v>4428.401691</v>
      </c>
      <c r="K47" s="43">
        <f t="shared" si="21"/>
        <v>5109.821775</v>
      </c>
      <c r="L47" s="43">
        <f t="shared" si="21"/>
        <v>5805.312864</v>
      </c>
      <c r="M47" s="43">
        <f t="shared" si="21"/>
        <v>6515.578507</v>
      </c>
      <c r="N47" s="43">
        <f t="shared" si="21"/>
        <v>7241.357432</v>
      </c>
      <c r="O47" s="43">
        <f t="shared" si="21"/>
        <v>4800</v>
      </c>
    </row>
    <row r="48">
      <c r="C48" s="9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</row>
    <row r="49">
      <c r="A49" s="37"/>
      <c r="B49" s="38" t="s">
        <v>36</v>
      </c>
      <c r="C49" s="45"/>
      <c r="D49" s="40">
        <f t="shared" ref="D49:O49" si="22">D43-D47</f>
        <v>0</v>
      </c>
      <c r="E49" s="40">
        <f t="shared" si="22"/>
        <v>0</v>
      </c>
      <c r="F49" s="40">
        <f t="shared" si="22"/>
        <v>0</v>
      </c>
      <c r="G49" s="40">
        <f t="shared" si="22"/>
        <v>0</v>
      </c>
      <c r="H49" s="40">
        <f t="shared" si="22"/>
        <v>0</v>
      </c>
      <c r="I49" s="40">
        <f t="shared" si="22"/>
        <v>0</v>
      </c>
      <c r="J49" s="40">
        <f t="shared" si="22"/>
        <v>0</v>
      </c>
      <c r="K49" s="40">
        <f t="shared" si="22"/>
        <v>0</v>
      </c>
      <c r="L49" s="40">
        <f t="shared" si="22"/>
        <v>0</v>
      </c>
      <c r="M49" s="40">
        <f t="shared" si="22"/>
        <v>0</v>
      </c>
      <c r="N49" s="40">
        <f t="shared" si="22"/>
        <v>0</v>
      </c>
      <c r="O49" s="40">
        <f t="shared" si="22"/>
        <v>0</v>
      </c>
      <c r="P49" s="37"/>
    </row>
    <row r="50">
      <c r="C50" s="9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</row>
  </sheetData>
  <dataValidations>
    <dataValidation type="list" allowBlank="1" sqref="D7">
      <formula1>"Monthly,Quarterly,Annually"</formula1>
    </dataValidation>
  </dataValidations>
  <drawing r:id="rId1"/>
</worksheet>
</file>