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mportant" sheetId="1" r:id="rId4"/>
    <sheet state="visible" name="Seed Round" sheetId="2" r:id="rId5"/>
    <sheet state="visible" name="Series A" sheetId="3" r:id="rId6"/>
    <sheet state="visible" name="Seed Round, Option Pool" sheetId="4" r:id="rId7"/>
    <sheet state="visible" name="Series A, Option Pool" sheetId="5" r:id="rId8"/>
  </sheets>
  <definedNames/>
  <calcPr/>
</workbook>
</file>

<file path=xl/sharedStrings.xml><?xml version="1.0" encoding="utf-8"?>
<sst xmlns="http://schemas.openxmlformats.org/spreadsheetml/2006/main" count="174" uniqueCount="55">
  <si>
    <t xml:space="preserve">Important </t>
  </si>
  <si>
    <t>Disclaimer</t>
  </si>
  <si>
    <t>Free template built and made available by SharpSheets</t>
  </si>
  <si>
    <t>Copyright © 2021 RGMS LLC - All Rights Reserved</t>
  </si>
  <si>
    <t>See all our templates at</t>
  </si>
  <si>
    <t>www.sharpsheets.io</t>
  </si>
  <si>
    <t xml:space="preserve">Get access to 150+ free resources at </t>
  </si>
  <si>
    <t>www.sharpsheets.io/blog</t>
  </si>
  <si>
    <t xml:space="preserve">Questions? </t>
  </si>
  <si>
    <t>help@sharpsheets.io</t>
  </si>
  <si>
    <t>How to use this template</t>
  </si>
  <si>
    <t>We have built this template for startups and founders to better understand capitalization tables, and their mechanics.
Whilst you can very well use this cap table and adapt it to your business, we strongly recommend to use an online cap table management platform instead.
Before using this template we recommend you read our complete guide on cap table at XXX to understand the key terms and semantics around cap tables for startups.
This template is divided in X sheets, which are all independent from each other. These sheets represent scenarios as explained further below. Feel free to delete the sheets that don't apply to you and customize the assumptions as per your own specific business case.
Please note the values and assumptions included in this template are purely for illustrative purposes. Do not assume these are market standard. Feel free to change the inputs and assumptions and play with the template to see the impact of your assumptions on the different outputs (% equity onwership, share price, etc.)</t>
  </si>
  <si>
    <t>Before you use this template</t>
  </si>
  <si>
    <r>
      <rPr>
        <rFont val="Arial"/>
        <color theme="1"/>
      </rPr>
      <t xml:space="preserve">Like any other cap table template, this template has circular references. Make sure to enable them by going to </t>
    </r>
    <r>
      <rPr>
        <rFont val="Arial"/>
        <i/>
        <color theme="1"/>
      </rPr>
      <t>Spreadsheet Settings &gt; Calculation &gt; Iterative calculation</t>
    </r>
    <r>
      <rPr>
        <rFont val="Arial"/>
        <color theme="1"/>
      </rPr>
      <t xml:space="preserve"> (turn it on)</t>
    </r>
  </si>
  <si>
    <t>What scenarios the different sheets represent?</t>
  </si>
  <si>
    <t>Seed Round</t>
  </si>
  <si>
    <t>This sheet gives the example of a cap table before and after a $1 million seed round.</t>
  </si>
  <si>
    <t>Series A</t>
  </si>
  <si>
    <t>Following the Seed round shown above, this sheet shows the impact of a $2.75 million Series A on the same cap table</t>
  </si>
  <si>
    <t>Seed Round, Option Pool</t>
  </si>
  <si>
    <t>In this sheet, we show you how options pool are being created and how they fit in a startup's cap table, before they are exercised.
In this example, we assume the stock option pool is being created after the Seed round shown above, for 10% of fully diluted shares.</t>
  </si>
  <si>
    <t>Series A, Option Pool</t>
  </si>
  <si>
    <t>Here, we show the impact on the "Seed Round, Option Pool" cap table after some of the stock options have been exercised (by employees for example).
To combine the 3 scenarios above, we assume the stock options have been exercised as part of the $2.75 million Series A round.</t>
  </si>
  <si>
    <t>Calculations</t>
  </si>
  <si>
    <t>Round</t>
  </si>
  <si>
    <t>Investment</t>
  </si>
  <si>
    <t>Pre-money valuation</t>
  </si>
  <si>
    <t>Post-money valuation</t>
  </si>
  <si>
    <t>Share price</t>
  </si>
  <si>
    <t>Percentage sold to new investors</t>
  </si>
  <si>
    <t>Cap table</t>
  </si>
  <si>
    <t>Shareholder</t>
  </si>
  <si>
    <t># Shares Outstanding</t>
  </si>
  <si>
    <t>% Ownership</t>
  </si>
  <si>
    <t>Share Price</t>
  </si>
  <si>
    <t># Shares Issued</t>
  </si>
  <si>
    <t>Ownership Value</t>
  </si>
  <si>
    <t>Co-Founder I</t>
  </si>
  <si>
    <t>Co-Founder II</t>
  </si>
  <si>
    <t>Co-Founder III</t>
  </si>
  <si>
    <t>Employee I</t>
  </si>
  <si>
    <t>Employee II</t>
  </si>
  <si>
    <t>Seed Investor II</t>
  </si>
  <si>
    <t>Total</t>
  </si>
  <si>
    <t>Seed Round Calculations</t>
  </si>
  <si>
    <t>Series A Calculations</t>
  </si>
  <si>
    <t>Series A Lead Investor</t>
  </si>
  <si>
    <t>Series A Investor II</t>
  </si>
  <si>
    <t>Options Pool Calculations</t>
  </si>
  <si>
    <t>Option Pool (% of Post-money)</t>
  </si>
  <si>
    <t>Option Issued</t>
  </si>
  <si>
    <t>Option Pool</t>
  </si>
  <si>
    <t>Options Exercised (% of Options Pool)</t>
  </si>
  <si>
    <t>Options Exercised</t>
  </si>
  <si>
    <t>Exercised Options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</si>
</sst>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0.00;(#,##0.00);-"/>
    <numFmt numFmtId="166" formatCode="#,##0.0%;(#,##0.0)%;-"/>
    <numFmt numFmtId="167" formatCode="0.0%;(0.0)%;-"/>
    <numFmt numFmtId="168" formatCode="0.0%"/>
  </numFmts>
  <fonts count="9">
    <font>
      <sz val="10.0"/>
      <color rgb="FF000000"/>
      <name val="Arial"/>
    </font>
    <font>
      <b/>
      <sz val="14.0"/>
      <color rgb="FFFFFFFF"/>
      <name val="Arial"/>
    </font>
    <font>
      <b/>
      <color rgb="FFFFFFFF"/>
      <name val="Arial"/>
    </font>
    <font>
      <color theme="1"/>
      <name val="Arial"/>
    </font>
    <font>
      <i/>
      <color theme="1"/>
      <name val="Arial"/>
    </font>
    <font>
      <u/>
      <color rgb="FF1155CC"/>
    </font>
    <font>
      <b/>
      <color theme="1"/>
      <name val="Arial"/>
    </font>
    <font>
      <color rgb="FF0000FF"/>
      <name val="Arial"/>
    </font>
    <font/>
  </fonts>
  <fills count="4">
    <fill>
      <patternFill patternType="none"/>
    </fill>
    <fill>
      <patternFill patternType="lightGray"/>
    </fill>
    <fill>
      <patternFill patternType="solid">
        <fgColor rgb="FF3C77D8"/>
        <bgColor rgb="FF3C77D8"/>
      </patternFill>
    </fill>
    <fill>
      <patternFill patternType="solid">
        <fgColor rgb="FFFFF4D3"/>
        <bgColor rgb="FFFFF4D3"/>
      </patternFill>
    </fill>
  </fills>
  <borders count="6">
    <border/>
    <border>
      <bottom style="thin">
        <color rgb="FF000000"/>
      </bottom>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2" fontId="1" numFmtId="0" xfId="0" applyAlignment="1" applyFill="1" applyFont="1">
      <alignment readingOrder="0"/>
    </xf>
    <xf borderId="0" fillId="2" fontId="1" numFmtId="0" xfId="0" applyFont="1"/>
    <xf borderId="0" fillId="2" fontId="2" numFmtId="0" xfId="0" applyAlignment="1" applyFont="1">
      <alignment readingOrder="0"/>
    </xf>
    <xf borderId="0" fillId="2" fontId="2" numFmtId="0" xfId="0" applyFont="1"/>
    <xf borderId="0" fillId="0" fontId="3" numFmtId="0" xfId="0" applyAlignment="1" applyFont="1">
      <alignment readingOrder="0"/>
    </xf>
    <xf borderId="0" fillId="0" fontId="4" numFmtId="0" xfId="0" applyAlignment="1" applyFont="1">
      <alignment readingOrder="0"/>
    </xf>
    <xf borderId="0" fillId="0" fontId="5" numFmtId="0" xfId="0" applyAlignment="1" applyFont="1">
      <alignment readingOrder="0"/>
    </xf>
    <xf borderId="0" fillId="0" fontId="3" numFmtId="0" xfId="0" applyAlignment="1" applyFont="1">
      <alignment readingOrder="0" shrinkToFit="0" wrapText="1"/>
    </xf>
    <xf borderId="0" fillId="0" fontId="2" numFmtId="0" xfId="0" applyAlignment="1" applyFont="1">
      <alignment readingOrder="0"/>
    </xf>
    <xf borderId="0" fillId="0" fontId="2" numFmtId="0" xfId="0" applyFont="1"/>
    <xf borderId="0" fillId="0" fontId="6" numFmtId="0" xfId="0" applyAlignment="1" applyFont="1">
      <alignment readingOrder="0"/>
    </xf>
    <xf borderId="0" fillId="2" fontId="1" numFmtId="0" xfId="0" applyAlignment="1" applyFont="1">
      <alignment horizontal="right"/>
    </xf>
    <xf borderId="0" fillId="0" fontId="3" numFmtId="0" xfId="0" applyAlignment="1" applyFont="1">
      <alignment horizontal="right"/>
    </xf>
    <xf borderId="0" fillId="3" fontId="7" numFmtId="164" xfId="0" applyAlignment="1" applyFill="1" applyFont="1" applyNumberFormat="1">
      <alignment horizontal="right" readingOrder="0"/>
    </xf>
    <xf borderId="0" fillId="0" fontId="3" numFmtId="164" xfId="0" applyAlignment="1" applyFont="1" applyNumberFormat="1">
      <alignment horizontal="right"/>
    </xf>
    <xf borderId="0" fillId="0" fontId="3" numFmtId="165" xfId="0" applyAlignment="1" applyFont="1" applyNumberFormat="1">
      <alignment horizontal="right"/>
    </xf>
    <xf borderId="0" fillId="0" fontId="3" numFmtId="166" xfId="0" applyAlignment="1" applyFont="1" applyNumberFormat="1">
      <alignment horizontal="right"/>
    </xf>
    <xf borderId="1" fillId="0" fontId="3" numFmtId="0" xfId="0" applyAlignment="1" applyBorder="1" applyFont="1">
      <alignment readingOrder="0" shrinkToFit="0" wrapText="1"/>
    </xf>
    <xf borderId="1" fillId="0" fontId="3" numFmtId="0" xfId="0" applyAlignment="1" applyBorder="1" applyFont="1">
      <alignment horizontal="right" readingOrder="0" shrinkToFit="0" wrapText="1"/>
    </xf>
    <xf borderId="0" fillId="3" fontId="7" numFmtId="9" xfId="0" applyAlignment="1" applyFont="1" applyNumberFormat="1">
      <alignment horizontal="left" readingOrder="0"/>
    </xf>
    <xf borderId="0" fillId="3" fontId="7" numFmtId="167" xfId="0" applyAlignment="1" applyFont="1" applyNumberFormat="1">
      <alignment horizontal="right" readingOrder="0"/>
    </xf>
    <xf borderId="2" fillId="3" fontId="7" numFmtId="164" xfId="0" applyAlignment="1" applyBorder="1" applyFont="1" applyNumberFormat="1">
      <alignment horizontal="right" readingOrder="0"/>
    </xf>
    <xf borderId="0" fillId="0" fontId="3" numFmtId="165" xfId="0" applyFont="1" applyNumberFormat="1"/>
    <xf borderId="0" fillId="0" fontId="3" numFmtId="164" xfId="0" applyFont="1" applyNumberFormat="1"/>
    <xf borderId="0" fillId="0" fontId="3" numFmtId="168" xfId="0" applyAlignment="1" applyFont="1" applyNumberFormat="1">
      <alignment horizontal="right" readingOrder="0"/>
    </xf>
    <xf borderId="2" fillId="0" fontId="3" numFmtId="0" xfId="0" applyAlignment="1" applyBorder="1" applyFont="1">
      <alignment readingOrder="0"/>
    </xf>
    <xf borderId="2" fillId="0" fontId="3" numFmtId="167" xfId="0" applyAlignment="1" applyBorder="1" applyFont="1" applyNumberFormat="1">
      <alignment horizontal="right"/>
    </xf>
    <xf borderId="2" fillId="0" fontId="3" numFmtId="164" xfId="0" applyAlignment="1" applyBorder="1" applyFont="1" applyNumberFormat="1">
      <alignment horizontal="right"/>
    </xf>
    <xf borderId="2" fillId="0" fontId="3" numFmtId="168" xfId="0" applyAlignment="1" applyBorder="1" applyFont="1" applyNumberFormat="1">
      <alignment horizontal="right" readingOrder="0"/>
    </xf>
    <xf borderId="0" fillId="0" fontId="3" numFmtId="0" xfId="0" applyAlignment="1" applyFont="1">
      <alignment vertical="bottom"/>
    </xf>
    <xf borderId="0" fillId="0" fontId="3" numFmtId="0" xfId="0" applyAlignment="1" applyFont="1">
      <alignment vertical="bottom"/>
    </xf>
    <xf borderId="0" fillId="0" fontId="3" numFmtId="0" xfId="0" applyAlignment="1" applyFont="1">
      <alignment horizontal="right" readingOrder="0" shrinkToFit="0" wrapText="1"/>
    </xf>
    <xf borderId="3" fillId="0" fontId="6" numFmtId="164" xfId="0" applyAlignment="1" applyBorder="1" applyFont="1" applyNumberFormat="1">
      <alignment horizontal="center" readingOrder="0" shrinkToFit="0" wrapText="1"/>
    </xf>
    <xf borderId="4" fillId="0" fontId="8" numFmtId="0" xfId="0" applyBorder="1" applyFont="1"/>
    <xf borderId="5" fillId="0" fontId="8" numFmtId="0" xfId="0" applyBorder="1" applyFont="1"/>
    <xf borderId="0" fillId="3" fontId="7" numFmtId="0" xfId="0" applyAlignment="1" applyFont="1">
      <alignment horizontal="left" readingOrder="0"/>
    </xf>
    <xf borderId="0" fillId="3" fontId="7" numFmtId="168" xfId="0" applyAlignment="1" applyFont="1" applyNumberFormat="1">
      <alignment horizontal="right" readingOrder="0"/>
    </xf>
    <xf borderId="0" fillId="0" fontId="7" numFmtId="0" xfId="0" applyAlignment="1" applyFont="1">
      <alignment horizontal="left" readingOrder="0"/>
    </xf>
    <xf borderId="0" fillId="0" fontId="7" numFmtId="167" xfId="0" applyAlignment="1" applyFont="1" applyNumberFormat="1">
      <alignment horizontal="right" readingOrder="0"/>
    </xf>
    <xf borderId="0" fillId="0" fontId="7" numFmtId="164" xfId="0" applyAlignment="1" applyFont="1" applyNumberFormat="1">
      <alignment horizontal="right" readingOrder="0"/>
    </xf>
    <xf borderId="0" fillId="0" fontId="3" numFmtId="167" xfId="0" applyAlignment="1" applyFont="1" applyNumberFormat="1">
      <alignment horizontal="right" readingOrder="0"/>
    </xf>
    <xf borderId="0" fillId="0" fontId="3" numFmtId="164" xfId="0" applyAlignment="1" applyFont="1" applyNumberFormat="1">
      <alignment horizontal="right" vertical="bottom"/>
    </xf>
    <xf borderId="0" fillId="0" fontId="3" numFmtId="167" xfId="0" applyAlignment="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harpsheets.io/" TargetMode="External"/><Relationship Id="rId2" Type="http://schemas.openxmlformats.org/officeDocument/2006/relationships/hyperlink" Target="http://sharpsheets.io/"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4.71"/>
    <col customWidth="1" min="9" max="9" width="4.29"/>
  </cols>
  <sheetData>
    <row r="1">
      <c r="A1" s="1"/>
      <c r="B1" s="1" t="s">
        <v>0</v>
      </c>
      <c r="C1" s="2"/>
      <c r="D1" s="2"/>
      <c r="E1" s="2"/>
      <c r="F1" s="2"/>
      <c r="G1" s="2"/>
      <c r="H1" s="2"/>
      <c r="I1" s="1"/>
    </row>
    <row r="3">
      <c r="B3" s="3" t="s">
        <v>1</v>
      </c>
      <c r="C3" s="4"/>
      <c r="D3" s="4"/>
      <c r="E3" s="4"/>
      <c r="F3" s="4"/>
      <c r="G3" s="4"/>
      <c r="H3" s="4"/>
    </row>
    <row r="4">
      <c r="B4" s="5"/>
    </row>
    <row r="5">
      <c r="B5" s="5" t="s">
        <v>2</v>
      </c>
    </row>
    <row r="6">
      <c r="B6" s="6" t="s">
        <v>3</v>
      </c>
    </row>
    <row r="8">
      <c r="B8" s="5" t="s">
        <v>4</v>
      </c>
      <c r="E8" s="7" t="s">
        <v>5</v>
      </c>
    </row>
    <row r="9">
      <c r="B9" s="5" t="s">
        <v>6</v>
      </c>
      <c r="E9" s="7" t="s">
        <v>7</v>
      </c>
    </row>
    <row r="11">
      <c r="B11" s="5" t="s">
        <v>8</v>
      </c>
      <c r="C11" s="5" t="s">
        <v>9</v>
      </c>
    </row>
    <row r="13">
      <c r="B13" s="3" t="s">
        <v>10</v>
      </c>
      <c r="C13" s="4"/>
      <c r="D13" s="4"/>
      <c r="E13" s="4"/>
      <c r="F13" s="4"/>
      <c r="G13" s="4"/>
      <c r="H13" s="4"/>
    </row>
    <row r="15">
      <c r="B15" s="8" t="s">
        <v>11</v>
      </c>
    </row>
    <row r="17">
      <c r="B17" s="3" t="s">
        <v>12</v>
      </c>
      <c r="C17" s="4"/>
      <c r="D17" s="4"/>
      <c r="E17" s="4"/>
      <c r="F17" s="4"/>
      <c r="G17" s="4"/>
      <c r="H17" s="4"/>
    </row>
    <row r="18">
      <c r="B18" s="9"/>
      <c r="C18" s="10"/>
      <c r="D18" s="10"/>
      <c r="E18" s="10"/>
      <c r="F18" s="10"/>
      <c r="G18" s="10"/>
      <c r="H18" s="10"/>
    </row>
    <row r="19">
      <c r="B19" s="8" t="s">
        <v>13</v>
      </c>
    </row>
    <row r="20">
      <c r="B20" s="9"/>
      <c r="C20" s="10"/>
      <c r="D20" s="10"/>
      <c r="E20" s="10"/>
      <c r="F20" s="10"/>
      <c r="G20" s="10"/>
      <c r="H20" s="10"/>
    </row>
    <row r="21">
      <c r="B21" s="3" t="s">
        <v>14</v>
      </c>
      <c r="C21" s="4"/>
      <c r="D21" s="4"/>
      <c r="E21" s="4"/>
      <c r="F21" s="4"/>
      <c r="G21" s="4"/>
      <c r="H21" s="4"/>
    </row>
    <row r="23">
      <c r="B23" s="11" t="s">
        <v>15</v>
      </c>
    </row>
    <row r="24">
      <c r="B24" s="8" t="s">
        <v>16</v>
      </c>
    </row>
    <row r="26">
      <c r="B26" s="11" t="s">
        <v>17</v>
      </c>
    </row>
    <row r="27">
      <c r="B27" s="8" t="s">
        <v>18</v>
      </c>
    </row>
    <row r="29">
      <c r="B29" s="11" t="s">
        <v>19</v>
      </c>
    </row>
    <row r="30">
      <c r="B30" s="8" t="s">
        <v>20</v>
      </c>
    </row>
    <row r="32">
      <c r="B32" s="11" t="s">
        <v>21</v>
      </c>
    </row>
    <row r="33">
      <c r="B33" s="8" t="s">
        <v>22</v>
      </c>
    </row>
  </sheetData>
  <mergeCells count="6">
    <mergeCell ref="B15:H15"/>
    <mergeCell ref="B19:H19"/>
    <mergeCell ref="B27:H27"/>
    <mergeCell ref="B24:H24"/>
    <mergeCell ref="B30:H30"/>
    <mergeCell ref="B33:H33"/>
  </mergeCells>
  <hyperlinks>
    <hyperlink r:id="rId1" ref="E8"/>
    <hyperlink r:id="rId2" ref="E9"/>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20.86"/>
    <col customWidth="1" min="3" max="4" width="14.71"/>
    <col customWidth="1" min="5" max="5" width="3.43"/>
    <col customWidth="1" min="12" max="12" width="3.43"/>
  </cols>
  <sheetData>
    <row r="1">
      <c r="A1" s="2"/>
      <c r="B1" s="1" t="s">
        <v>15</v>
      </c>
      <c r="C1" s="12"/>
      <c r="D1" s="12"/>
      <c r="E1" s="2"/>
      <c r="F1" s="2"/>
      <c r="G1" s="2"/>
      <c r="H1" s="2"/>
      <c r="I1" s="1"/>
      <c r="J1" s="1"/>
      <c r="K1" s="1"/>
      <c r="L1" s="2"/>
    </row>
    <row r="2">
      <c r="C2" s="13"/>
      <c r="D2" s="13"/>
    </row>
    <row r="3">
      <c r="F3" s="3" t="s">
        <v>23</v>
      </c>
      <c r="G3" s="4"/>
      <c r="H3" s="4"/>
    </row>
    <row r="4">
      <c r="F4" s="11"/>
      <c r="G4" s="13"/>
      <c r="H4" s="13"/>
    </row>
    <row r="5">
      <c r="F5" s="5" t="s">
        <v>24</v>
      </c>
      <c r="G5" s="13"/>
      <c r="H5" s="14" t="s">
        <v>15</v>
      </c>
    </row>
    <row r="6">
      <c r="F6" s="5" t="s">
        <v>25</v>
      </c>
      <c r="G6" s="13"/>
      <c r="H6" s="15">
        <f>F22</f>
        <v>1000000</v>
      </c>
    </row>
    <row r="7">
      <c r="F7" s="5" t="s">
        <v>26</v>
      </c>
      <c r="G7" s="13"/>
      <c r="H7" s="14">
        <v>4000000.0</v>
      </c>
    </row>
    <row r="8">
      <c r="F8" s="5" t="s">
        <v>27</v>
      </c>
      <c r="G8" s="13"/>
      <c r="H8" s="15">
        <f>H6+H7</f>
        <v>5000000</v>
      </c>
    </row>
    <row r="9">
      <c r="F9" s="5" t="s">
        <v>28</v>
      </c>
      <c r="G9" s="13"/>
      <c r="H9" s="16">
        <f>H7/C22</f>
        <v>0.4</v>
      </c>
    </row>
    <row r="10">
      <c r="F10" s="5" t="s">
        <v>29</v>
      </c>
      <c r="G10" s="13"/>
      <c r="H10" s="17">
        <f>H6/H8</f>
        <v>0.2</v>
      </c>
    </row>
    <row r="11">
      <c r="C11" s="13"/>
      <c r="D11" s="13"/>
    </row>
    <row r="12">
      <c r="B12" s="3" t="s">
        <v>30</v>
      </c>
      <c r="C12" s="4"/>
      <c r="D12" s="4"/>
      <c r="E12" s="4"/>
      <c r="F12" s="4"/>
      <c r="G12" s="4"/>
      <c r="H12" s="4"/>
      <c r="I12" s="4"/>
      <c r="J12" s="4"/>
      <c r="K12" s="4"/>
      <c r="L12" s="4"/>
    </row>
    <row r="13">
      <c r="C13" s="13"/>
      <c r="D13" s="13"/>
    </row>
    <row r="14">
      <c r="B14" s="18" t="s">
        <v>31</v>
      </c>
      <c r="C14" s="19" t="s">
        <v>32</v>
      </c>
      <c r="D14" s="19" t="s">
        <v>33</v>
      </c>
      <c r="F14" s="19" t="s">
        <v>25</v>
      </c>
      <c r="G14" s="19" t="s">
        <v>34</v>
      </c>
      <c r="H14" s="19" t="s">
        <v>35</v>
      </c>
      <c r="I14" s="19" t="s">
        <v>32</v>
      </c>
      <c r="J14" s="19" t="s">
        <v>33</v>
      </c>
      <c r="K14" s="19" t="s">
        <v>36</v>
      </c>
    </row>
    <row r="15">
      <c r="B15" s="20" t="s">
        <v>37</v>
      </c>
      <c r="C15" s="15">
        <f t="shared" ref="C15:C21" si="1">round(D15*C$22,0)</f>
        <v>4200000</v>
      </c>
      <c r="D15" s="21">
        <v>0.42</v>
      </c>
      <c r="F15" s="22">
        <v>0.0</v>
      </c>
      <c r="G15" s="23">
        <f t="shared" ref="G15:G21" si="2">$H$9</f>
        <v>0.4</v>
      </c>
      <c r="H15" s="15">
        <f t="shared" ref="H15:H21" si="3">iferror(F15/G15,0)</f>
        <v>0</v>
      </c>
      <c r="I15" s="24">
        <f t="shared" ref="I15:I21" si="4">H15+C15</f>
        <v>4200000</v>
      </c>
      <c r="J15" s="25">
        <f t="shared" ref="J15:J21" si="5">iferror(I15/I$22,0)</f>
        <v>0.336</v>
      </c>
      <c r="K15" s="24">
        <f t="shared" ref="K15:K21" si="6">I15*G15</f>
        <v>1680000</v>
      </c>
    </row>
    <row r="16">
      <c r="B16" s="20" t="s">
        <v>38</v>
      </c>
      <c r="C16" s="15">
        <f t="shared" si="1"/>
        <v>2500000</v>
      </c>
      <c r="D16" s="21">
        <v>0.25</v>
      </c>
      <c r="F16" s="14">
        <v>0.0</v>
      </c>
      <c r="G16" s="23">
        <f t="shared" si="2"/>
        <v>0.4</v>
      </c>
      <c r="H16" s="15">
        <f t="shared" si="3"/>
        <v>0</v>
      </c>
      <c r="I16" s="24">
        <f t="shared" si="4"/>
        <v>2500000</v>
      </c>
      <c r="J16" s="25">
        <f t="shared" si="5"/>
        <v>0.2</v>
      </c>
      <c r="K16" s="24">
        <f t="shared" si="6"/>
        <v>1000000</v>
      </c>
    </row>
    <row r="17">
      <c r="B17" s="20" t="s">
        <v>39</v>
      </c>
      <c r="C17" s="15">
        <f t="shared" si="1"/>
        <v>2500000</v>
      </c>
      <c r="D17" s="21">
        <v>0.25</v>
      </c>
      <c r="F17" s="14">
        <v>0.0</v>
      </c>
      <c r="G17" s="23">
        <f t="shared" si="2"/>
        <v>0.4</v>
      </c>
      <c r="H17" s="15">
        <f t="shared" si="3"/>
        <v>0</v>
      </c>
      <c r="I17" s="24">
        <f t="shared" si="4"/>
        <v>2500000</v>
      </c>
      <c r="J17" s="25">
        <f t="shared" si="5"/>
        <v>0.2</v>
      </c>
      <c r="K17" s="24">
        <f t="shared" si="6"/>
        <v>1000000</v>
      </c>
    </row>
    <row r="18">
      <c r="B18" s="20" t="s">
        <v>40</v>
      </c>
      <c r="C18" s="15">
        <f t="shared" si="1"/>
        <v>500000</v>
      </c>
      <c r="D18" s="21">
        <v>0.05</v>
      </c>
      <c r="F18" s="14">
        <v>0.0</v>
      </c>
      <c r="G18" s="23">
        <f t="shared" si="2"/>
        <v>0.4</v>
      </c>
      <c r="H18" s="15">
        <f t="shared" si="3"/>
        <v>0</v>
      </c>
      <c r="I18" s="24">
        <f t="shared" si="4"/>
        <v>500000</v>
      </c>
      <c r="J18" s="25">
        <f t="shared" si="5"/>
        <v>0.04</v>
      </c>
      <c r="K18" s="24">
        <f t="shared" si="6"/>
        <v>200000</v>
      </c>
    </row>
    <row r="19">
      <c r="B19" s="20" t="s">
        <v>41</v>
      </c>
      <c r="C19" s="15">
        <f t="shared" si="1"/>
        <v>300000</v>
      </c>
      <c r="D19" s="21">
        <v>0.03</v>
      </c>
      <c r="F19" s="14">
        <v>0.0</v>
      </c>
      <c r="G19" s="23">
        <f t="shared" si="2"/>
        <v>0.4</v>
      </c>
      <c r="H19" s="15">
        <f t="shared" si="3"/>
        <v>0</v>
      </c>
      <c r="I19" s="24">
        <f t="shared" si="4"/>
        <v>300000</v>
      </c>
      <c r="J19" s="25">
        <f t="shared" si="5"/>
        <v>0.024</v>
      </c>
      <c r="K19" s="24">
        <f t="shared" si="6"/>
        <v>120000</v>
      </c>
    </row>
    <row r="20">
      <c r="B20" s="20" t="s">
        <v>42</v>
      </c>
      <c r="C20" s="15">
        <f t="shared" si="1"/>
        <v>0</v>
      </c>
      <c r="D20" s="21">
        <v>0.0</v>
      </c>
      <c r="F20" s="14">
        <v>750000.0</v>
      </c>
      <c r="G20" s="23">
        <f t="shared" si="2"/>
        <v>0.4</v>
      </c>
      <c r="H20" s="15">
        <f t="shared" si="3"/>
        <v>1875000</v>
      </c>
      <c r="I20" s="24">
        <f t="shared" si="4"/>
        <v>1875000</v>
      </c>
      <c r="J20" s="25">
        <f t="shared" si="5"/>
        <v>0.15</v>
      </c>
      <c r="K20" s="24">
        <f t="shared" si="6"/>
        <v>750000</v>
      </c>
    </row>
    <row r="21">
      <c r="B21" s="20" t="s">
        <v>42</v>
      </c>
      <c r="C21" s="15">
        <f t="shared" si="1"/>
        <v>0</v>
      </c>
      <c r="D21" s="21">
        <v>0.0</v>
      </c>
      <c r="F21" s="14">
        <v>250000.0</v>
      </c>
      <c r="G21" s="23">
        <f t="shared" si="2"/>
        <v>0.4</v>
      </c>
      <c r="H21" s="15">
        <f t="shared" si="3"/>
        <v>625000</v>
      </c>
      <c r="I21" s="24">
        <f t="shared" si="4"/>
        <v>625000</v>
      </c>
      <c r="J21" s="25">
        <f t="shared" si="5"/>
        <v>0.05</v>
      </c>
      <c r="K21" s="24">
        <f t="shared" si="6"/>
        <v>250000</v>
      </c>
    </row>
    <row r="22">
      <c r="B22" s="26" t="s">
        <v>43</v>
      </c>
      <c r="C22" s="22">
        <v>1.0E7</v>
      </c>
      <c r="D22" s="27">
        <f>suM(D15:D21)</f>
        <v>1</v>
      </c>
      <c r="F22" s="28">
        <f>sum(F15:F21)</f>
        <v>1000000</v>
      </c>
      <c r="G22" s="28"/>
      <c r="H22" s="28">
        <f t="shared" ref="H22:I22" si="7">sum(H15:H21)</f>
        <v>2500000</v>
      </c>
      <c r="I22" s="28">
        <f t="shared" si="7"/>
        <v>12500000</v>
      </c>
      <c r="J22" s="29">
        <f>sum(J13:J21)</f>
        <v>1</v>
      </c>
      <c r="K22" s="28">
        <f>sum(K15:K21)</f>
        <v>5000000</v>
      </c>
    </row>
    <row r="23">
      <c r="C23" s="13"/>
      <c r="D23" s="13"/>
    </row>
    <row r="24">
      <c r="C24" s="13"/>
      <c r="D24" s="1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20.86"/>
    <col customWidth="1" min="3" max="4" width="14.71"/>
    <col customWidth="1" min="5" max="5" width="3.43"/>
    <col customWidth="1" min="12" max="12" width="3.43"/>
    <col customWidth="1" min="19" max="19" width="3.43"/>
  </cols>
  <sheetData>
    <row r="1">
      <c r="A1" s="2"/>
      <c r="B1" s="1" t="s">
        <v>17</v>
      </c>
      <c r="C1" s="12"/>
      <c r="D1" s="12"/>
      <c r="E1" s="2"/>
      <c r="F1" s="2"/>
      <c r="G1" s="2"/>
      <c r="H1" s="2"/>
      <c r="I1" s="1"/>
      <c r="J1" s="1"/>
      <c r="K1" s="1"/>
      <c r="L1" s="2"/>
      <c r="M1" s="2"/>
      <c r="N1" s="2"/>
      <c r="O1" s="2"/>
      <c r="P1" s="1"/>
      <c r="Q1" s="1"/>
      <c r="R1" s="1"/>
      <c r="S1" s="2"/>
    </row>
    <row r="2">
      <c r="C2" s="13"/>
      <c r="D2" s="13"/>
    </row>
    <row r="3">
      <c r="F3" s="3" t="s">
        <v>44</v>
      </c>
      <c r="G3" s="4"/>
      <c r="H3" s="4"/>
      <c r="J3" s="30"/>
      <c r="K3" s="31"/>
      <c r="L3" s="31"/>
      <c r="M3" s="3" t="s">
        <v>45</v>
      </c>
      <c r="N3" s="4"/>
      <c r="O3" s="4"/>
    </row>
    <row r="4">
      <c r="F4" s="11"/>
      <c r="G4" s="13"/>
      <c r="H4" s="13"/>
      <c r="M4" s="11"/>
      <c r="N4" s="13"/>
      <c r="O4" s="13"/>
    </row>
    <row r="5">
      <c r="F5" s="5" t="s">
        <v>24</v>
      </c>
      <c r="G5" s="13"/>
      <c r="H5" s="14" t="s">
        <v>15</v>
      </c>
      <c r="M5" s="5" t="s">
        <v>24</v>
      </c>
      <c r="N5" s="13"/>
      <c r="O5" s="14" t="s">
        <v>17</v>
      </c>
    </row>
    <row r="6">
      <c r="F6" s="5" t="s">
        <v>25</v>
      </c>
      <c r="G6" s="13"/>
      <c r="H6" s="15">
        <f>F26</f>
        <v>1000000</v>
      </c>
      <c r="M6" s="5" t="s">
        <v>25</v>
      </c>
      <c r="N6" s="13"/>
      <c r="O6" s="15">
        <f>M26</f>
        <v>2750000</v>
      </c>
    </row>
    <row r="7">
      <c r="F7" s="5" t="s">
        <v>26</v>
      </c>
      <c r="G7" s="13"/>
      <c r="H7" s="14">
        <v>4000000.0</v>
      </c>
      <c r="M7" s="5" t="s">
        <v>26</v>
      </c>
      <c r="N7" s="13"/>
      <c r="O7" s="14">
        <v>1.2E7</v>
      </c>
    </row>
    <row r="8">
      <c r="F8" s="5" t="s">
        <v>27</v>
      </c>
      <c r="G8" s="13"/>
      <c r="H8" s="15">
        <f>H6+H7</f>
        <v>5000000</v>
      </c>
      <c r="M8" s="5" t="s">
        <v>27</v>
      </c>
      <c r="N8" s="13"/>
      <c r="O8" s="15">
        <f>O6+O7</f>
        <v>14750000</v>
      </c>
    </row>
    <row r="9">
      <c r="F9" s="5" t="s">
        <v>28</v>
      </c>
      <c r="G9" s="13"/>
      <c r="H9" s="16">
        <f>H7/C26</f>
        <v>0.4</v>
      </c>
      <c r="M9" s="5" t="s">
        <v>28</v>
      </c>
      <c r="N9" s="13"/>
      <c r="O9" s="16">
        <f>O7/I26</f>
        <v>1.1</v>
      </c>
    </row>
    <row r="10">
      <c r="F10" s="5" t="s">
        <v>29</v>
      </c>
      <c r="G10" s="13"/>
      <c r="H10" s="17">
        <f>H6/H8</f>
        <v>0.2</v>
      </c>
      <c r="M10" s="5" t="s">
        <v>29</v>
      </c>
      <c r="N10" s="13"/>
      <c r="O10" s="17">
        <f>O6/O8</f>
        <v>0.186440678</v>
      </c>
    </row>
    <row r="11">
      <c r="C11" s="13"/>
      <c r="D11" s="13"/>
    </row>
    <row r="12">
      <c r="B12" s="3" t="s">
        <v>30</v>
      </c>
      <c r="C12" s="4"/>
      <c r="D12" s="4"/>
      <c r="E12" s="4"/>
      <c r="F12" s="4"/>
      <c r="G12" s="4"/>
      <c r="H12" s="4"/>
      <c r="I12" s="4"/>
      <c r="J12" s="4"/>
      <c r="K12" s="4"/>
      <c r="L12" s="4"/>
      <c r="M12" s="4"/>
      <c r="N12" s="4"/>
      <c r="O12" s="4"/>
      <c r="P12" s="4"/>
      <c r="Q12" s="4"/>
      <c r="R12" s="4"/>
      <c r="S12" s="4"/>
    </row>
    <row r="13">
      <c r="C13" s="13"/>
      <c r="D13" s="13"/>
    </row>
    <row r="14">
      <c r="B14" s="8"/>
      <c r="C14" s="32"/>
      <c r="D14" s="32"/>
      <c r="F14" s="33" t="str">
        <f>H5</f>
        <v>Seed Round</v>
      </c>
      <c r="G14" s="34"/>
      <c r="H14" s="34"/>
      <c r="I14" s="34"/>
      <c r="J14" s="34"/>
      <c r="K14" s="35"/>
      <c r="M14" s="33" t="str">
        <f>O5</f>
        <v>Series A</v>
      </c>
      <c r="N14" s="34"/>
      <c r="O14" s="34"/>
      <c r="P14" s="34"/>
      <c r="Q14" s="34"/>
      <c r="R14" s="35"/>
    </row>
    <row r="15">
      <c r="B15" s="8"/>
      <c r="C15" s="32"/>
      <c r="D15" s="32"/>
      <c r="F15" s="32"/>
      <c r="G15" s="32"/>
      <c r="H15" s="32"/>
      <c r="I15" s="32"/>
      <c r="J15" s="32"/>
      <c r="K15" s="32"/>
      <c r="M15" s="32"/>
      <c r="N15" s="32"/>
      <c r="O15" s="32"/>
      <c r="P15" s="32"/>
      <c r="Q15" s="32"/>
      <c r="R15" s="32"/>
    </row>
    <row r="16">
      <c r="B16" s="18" t="s">
        <v>31</v>
      </c>
      <c r="C16" s="19" t="s">
        <v>32</v>
      </c>
      <c r="D16" s="19" t="s">
        <v>33</v>
      </c>
      <c r="F16" s="19" t="s">
        <v>25</v>
      </c>
      <c r="G16" s="19" t="s">
        <v>34</v>
      </c>
      <c r="H16" s="19" t="s">
        <v>35</v>
      </c>
      <c r="I16" s="19" t="s">
        <v>32</v>
      </c>
      <c r="J16" s="19" t="s">
        <v>33</v>
      </c>
      <c r="K16" s="19" t="s">
        <v>36</v>
      </c>
      <c r="M16" s="19" t="s">
        <v>25</v>
      </c>
      <c r="N16" s="19" t="s">
        <v>34</v>
      </c>
      <c r="O16" s="19" t="s">
        <v>35</v>
      </c>
      <c r="P16" s="19" t="s">
        <v>32</v>
      </c>
      <c r="Q16" s="19" t="s">
        <v>33</v>
      </c>
      <c r="R16" s="19" t="s">
        <v>36</v>
      </c>
    </row>
    <row r="17">
      <c r="B17" s="20" t="s">
        <v>37</v>
      </c>
      <c r="C17" s="15">
        <f t="shared" ref="C17:C25" si="1">round(D17*C$26,0)</f>
        <v>4200000</v>
      </c>
      <c r="D17" s="21">
        <v>0.42</v>
      </c>
      <c r="F17" s="22">
        <v>0.0</v>
      </c>
      <c r="G17" s="23">
        <f t="shared" ref="G17:G25" si="2">$O$9</f>
        <v>1.1</v>
      </c>
      <c r="H17" s="15">
        <f t="shared" ref="H17:H25" si="3">iferror(F17/G17,0)</f>
        <v>0</v>
      </c>
      <c r="I17" s="24">
        <f t="shared" ref="I17:I25" si="4">H17+C17</f>
        <v>4200000</v>
      </c>
      <c r="J17" s="25">
        <f t="shared" ref="J17:J25" si="5">iferror(I17/I$26,0)</f>
        <v>0.385</v>
      </c>
      <c r="K17" s="24">
        <f t="shared" ref="K17:K25" si="6">I17*G17</f>
        <v>4620000</v>
      </c>
      <c r="M17" s="22">
        <v>0.0</v>
      </c>
      <c r="N17" s="23">
        <f t="shared" ref="N17:N25" si="7">$O$9</f>
        <v>1.1</v>
      </c>
      <c r="O17" s="15">
        <f t="shared" ref="O17:O25" si="8">iferror(M17/N17,0)</f>
        <v>0</v>
      </c>
      <c r="P17" s="24">
        <f t="shared" ref="P17:P25" si="9">O17+I17</f>
        <v>4200000</v>
      </c>
      <c r="Q17" s="25">
        <f t="shared" ref="Q17:Q25" si="10">iferror(P17/P$26,0)</f>
        <v>0.313220339</v>
      </c>
      <c r="R17" s="24">
        <f t="shared" ref="R17:R25" si="11">P17*N17</f>
        <v>4620000</v>
      </c>
    </row>
    <row r="18">
      <c r="B18" s="20" t="s">
        <v>38</v>
      </c>
      <c r="C18" s="15">
        <f t="shared" si="1"/>
        <v>2500000</v>
      </c>
      <c r="D18" s="21">
        <v>0.25</v>
      </c>
      <c r="F18" s="14">
        <v>0.0</v>
      </c>
      <c r="G18" s="23">
        <f t="shared" si="2"/>
        <v>1.1</v>
      </c>
      <c r="H18" s="15">
        <f t="shared" si="3"/>
        <v>0</v>
      </c>
      <c r="I18" s="24">
        <f t="shared" si="4"/>
        <v>2500000</v>
      </c>
      <c r="J18" s="25">
        <f t="shared" si="5"/>
        <v>0.2291666667</v>
      </c>
      <c r="K18" s="24">
        <f t="shared" si="6"/>
        <v>2750000</v>
      </c>
      <c r="M18" s="14">
        <v>0.0</v>
      </c>
      <c r="N18" s="23">
        <f t="shared" si="7"/>
        <v>1.1</v>
      </c>
      <c r="O18" s="15">
        <f t="shared" si="8"/>
        <v>0</v>
      </c>
      <c r="P18" s="24">
        <f t="shared" si="9"/>
        <v>2500000</v>
      </c>
      <c r="Q18" s="25">
        <f t="shared" si="10"/>
        <v>0.186440678</v>
      </c>
      <c r="R18" s="24">
        <f t="shared" si="11"/>
        <v>2750000</v>
      </c>
    </row>
    <row r="19">
      <c r="B19" s="20" t="s">
        <v>39</v>
      </c>
      <c r="C19" s="15">
        <f t="shared" si="1"/>
        <v>2500000</v>
      </c>
      <c r="D19" s="21">
        <v>0.25</v>
      </c>
      <c r="F19" s="14">
        <v>0.0</v>
      </c>
      <c r="G19" s="23">
        <f t="shared" si="2"/>
        <v>1.1</v>
      </c>
      <c r="H19" s="15">
        <f t="shared" si="3"/>
        <v>0</v>
      </c>
      <c r="I19" s="24">
        <f t="shared" si="4"/>
        <v>2500000</v>
      </c>
      <c r="J19" s="25">
        <f t="shared" si="5"/>
        <v>0.2291666667</v>
      </c>
      <c r="K19" s="24">
        <f t="shared" si="6"/>
        <v>2750000</v>
      </c>
      <c r="M19" s="14">
        <v>0.0</v>
      </c>
      <c r="N19" s="23">
        <f t="shared" si="7"/>
        <v>1.1</v>
      </c>
      <c r="O19" s="15">
        <f t="shared" si="8"/>
        <v>0</v>
      </c>
      <c r="P19" s="24">
        <f t="shared" si="9"/>
        <v>2500000</v>
      </c>
      <c r="Q19" s="25">
        <f t="shared" si="10"/>
        <v>0.186440678</v>
      </c>
      <c r="R19" s="24">
        <f t="shared" si="11"/>
        <v>2750000</v>
      </c>
    </row>
    <row r="20">
      <c r="B20" s="20" t="s">
        <v>40</v>
      </c>
      <c r="C20" s="15">
        <f t="shared" si="1"/>
        <v>500000</v>
      </c>
      <c r="D20" s="21">
        <v>0.05</v>
      </c>
      <c r="F20" s="14">
        <v>0.0</v>
      </c>
      <c r="G20" s="23">
        <f t="shared" si="2"/>
        <v>1.1</v>
      </c>
      <c r="H20" s="15">
        <f t="shared" si="3"/>
        <v>0</v>
      </c>
      <c r="I20" s="24">
        <f t="shared" si="4"/>
        <v>500000</v>
      </c>
      <c r="J20" s="25">
        <f t="shared" si="5"/>
        <v>0.04583333333</v>
      </c>
      <c r="K20" s="24">
        <f t="shared" si="6"/>
        <v>550000</v>
      </c>
      <c r="M20" s="14">
        <v>0.0</v>
      </c>
      <c r="N20" s="23">
        <f t="shared" si="7"/>
        <v>1.1</v>
      </c>
      <c r="O20" s="15">
        <f t="shared" si="8"/>
        <v>0</v>
      </c>
      <c r="P20" s="24">
        <f t="shared" si="9"/>
        <v>500000</v>
      </c>
      <c r="Q20" s="25">
        <f t="shared" si="10"/>
        <v>0.03728813559</v>
      </c>
      <c r="R20" s="24">
        <f t="shared" si="11"/>
        <v>550000</v>
      </c>
    </row>
    <row r="21">
      <c r="B21" s="20" t="s">
        <v>41</v>
      </c>
      <c r="C21" s="15">
        <f t="shared" si="1"/>
        <v>300000</v>
      </c>
      <c r="D21" s="21">
        <v>0.03</v>
      </c>
      <c r="F21" s="14">
        <v>0.0</v>
      </c>
      <c r="G21" s="23">
        <f t="shared" si="2"/>
        <v>1.1</v>
      </c>
      <c r="H21" s="15">
        <f t="shared" si="3"/>
        <v>0</v>
      </c>
      <c r="I21" s="24">
        <f t="shared" si="4"/>
        <v>300000</v>
      </c>
      <c r="J21" s="25">
        <f t="shared" si="5"/>
        <v>0.0275</v>
      </c>
      <c r="K21" s="24">
        <f t="shared" si="6"/>
        <v>330000</v>
      </c>
      <c r="M21" s="14">
        <v>0.0</v>
      </c>
      <c r="N21" s="23">
        <f t="shared" si="7"/>
        <v>1.1</v>
      </c>
      <c r="O21" s="15">
        <f t="shared" si="8"/>
        <v>0</v>
      </c>
      <c r="P21" s="24">
        <f t="shared" si="9"/>
        <v>300000</v>
      </c>
      <c r="Q21" s="25">
        <f t="shared" si="10"/>
        <v>0.02237288136</v>
      </c>
      <c r="R21" s="24">
        <f t="shared" si="11"/>
        <v>330000</v>
      </c>
    </row>
    <row r="22">
      <c r="B22" s="20" t="s">
        <v>42</v>
      </c>
      <c r="C22" s="15">
        <f t="shared" si="1"/>
        <v>0</v>
      </c>
      <c r="D22" s="21">
        <v>0.0</v>
      </c>
      <c r="F22" s="14">
        <v>750000.0</v>
      </c>
      <c r="G22" s="23">
        <f t="shared" si="2"/>
        <v>1.1</v>
      </c>
      <c r="H22" s="15">
        <f t="shared" si="3"/>
        <v>681818.1818</v>
      </c>
      <c r="I22" s="24">
        <f t="shared" si="4"/>
        <v>681818.1818</v>
      </c>
      <c r="J22" s="25">
        <f t="shared" si="5"/>
        <v>0.0625</v>
      </c>
      <c r="K22" s="24">
        <f t="shared" si="6"/>
        <v>750000</v>
      </c>
      <c r="M22" s="14">
        <v>0.0</v>
      </c>
      <c r="N22" s="23">
        <f t="shared" si="7"/>
        <v>1.1</v>
      </c>
      <c r="O22" s="15">
        <f t="shared" si="8"/>
        <v>0</v>
      </c>
      <c r="P22" s="24">
        <f t="shared" si="9"/>
        <v>681818.1818</v>
      </c>
      <c r="Q22" s="25">
        <f t="shared" si="10"/>
        <v>0.05084745763</v>
      </c>
      <c r="R22" s="24">
        <f t="shared" si="11"/>
        <v>750000</v>
      </c>
    </row>
    <row r="23">
      <c r="B23" s="20" t="s">
        <v>42</v>
      </c>
      <c r="C23" s="15">
        <f t="shared" si="1"/>
        <v>0</v>
      </c>
      <c r="D23" s="21">
        <v>0.0</v>
      </c>
      <c r="F23" s="14">
        <v>250000.0</v>
      </c>
      <c r="G23" s="23">
        <f t="shared" si="2"/>
        <v>1.1</v>
      </c>
      <c r="H23" s="15">
        <f t="shared" si="3"/>
        <v>227272.7273</v>
      </c>
      <c r="I23" s="24">
        <f t="shared" si="4"/>
        <v>227272.7273</v>
      </c>
      <c r="J23" s="25">
        <f t="shared" si="5"/>
        <v>0.02083333333</v>
      </c>
      <c r="K23" s="24">
        <f t="shared" si="6"/>
        <v>250000</v>
      </c>
      <c r="M23" s="14">
        <v>0.0</v>
      </c>
      <c r="N23" s="23">
        <f t="shared" si="7"/>
        <v>1.1</v>
      </c>
      <c r="O23" s="15">
        <f t="shared" si="8"/>
        <v>0</v>
      </c>
      <c r="P23" s="24">
        <f t="shared" si="9"/>
        <v>227272.7273</v>
      </c>
      <c r="Q23" s="25">
        <f t="shared" si="10"/>
        <v>0.01694915254</v>
      </c>
      <c r="R23" s="24">
        <f t="shared" si="11"/>
        <v>250000</v>
      </c>
    </row>
    <row r="24">
      <c r="B24" s="36" t="s">
        <v>46</v>
      </c>
      <c r="C24" s="15">
        <f t="shared" si="1"/>
        <v>0</v>
      </c>
      <c r="D24" s="21">
        <v>0.0</v>
      </c>
      <c r="F24" s="14">
        <v>0.0</v>
      </c>
      <c r="G24" s="23">
        <f t="shared" si="2"/>
        <v>1.1</v>
      </c>
      <c r="H24" s="15">
        <f t="shared" si="3"/>
        <v>0</v>
      </c>
      <c r="I24" s="24">
        <f t="shared" si="4"/>
        <v>0</v>
      </c>
      <c r="J24" s="25">
        <f t="shared" si="5"/>
        <v>0</v>
      </c>
      <c r="K24" s="24">
        <f t="shared" si="6"/>
        <v>0</v>
      </c>
      <c r="M24" s="14">
        <v>2000000.0</v>
      </c>
      <c r="N24" s="23">
        <f t="shared" si="7"/>
        <v>1.1</v>
      </c>
      <c r="O24" s="15">
        <f t="shared" si="8"/>
        <v>1818181.818</v>
      </c>
      <c r="P24" s="24">
        <f t="shared" si="9"/>
        <v>1818181.818</v>
      </c>
      <c r="Q24" s="25">
        <f t="shared" si="10"/>
        <v>0.1355932203</v>
      </c>
      <c r="R24" s="24">
        <f t="shared" si="11"/>
        <v>2000000</v>
      </c>
    </row>
    <row r="25">
      <c r="B25" s="36" t="s">
        <v>47</v>
      </c>
      <c r="C25" s="15">
        <f t="shared" si="1"/>
        <v>0</v>
      </c>
      <c r="D25" s="21">
        <v>0.0</v>
      </c>
      <c r="F25" s="14">
        <v>0.0</v>
      </c>
      <c r="G25" s="23">
        <f t="shared" si="2"/>
        <v>1.1</v>
      </c>
      <c r="H25" s="15">
        <f t="shared" si="3"/>
        <v>0</v>
      </c>
      <c r="I25" s="24">
        <f t="shared" si="4"/>
        <v>0</v>
      </c>
      <c r="J25" s="25">
        <f t="shared" si="5"/>
        <v>0</v>
      </c>
      <c r="K25" s="24">
        <f t="shared" si="6"/>
        <v>0</v>
      </c>
      <c r="M25" s="14">
        <v>750000.0</v>
      </c>
      <c r="N25" s="23">
        <f t="shared" si="7"/>
        <v>1.1</v>
      </c>
      <c r="O25" s="15">
        <f t="shared" si="8"/>
        <v>681818.1818</v>
      </c>
      <c r="P25" s="24">
        <f t="shared" si="9"/>
        <v>681818.1818</v>
      </c>
      <c r="Q25" s="25">
        <f t="shared" si="10"/>
        <v>0.05084745763</v>
      </c>
      <c r="R25" s="24">
        <f t="shared" si="11"/>
        <v>750000</v>
      </c>
    </row>
    <row r="26">
      <c r="B26" s="26" t="s">
        <v>43</v>
      </c>
      <c r="C26" s="22">
        <v>1.0E7</v>
      </c>
      <c r="D26" s="27">
        <f>suM(D17:D25)</f>
        <v>1</v>
      </c>
      <c r="F26" s="28">
        <f>sum(F17:F25)</f>
        <v>1000000</v>
      </c>
      <c r="G26" s="28"/>
      <c r="H26" s="28">
        <f t="shared" ref="H26:K26" si="12">sum(H17:H25)</f>
        <v>909090.9091</v>
      </c>
      <c r="I26" s="28">
        <f t="shared" si="12"/>
        <v>10909090.91</v>
      </c>
      <c r="J26" s="29">
        <f t="shared" si="12"/>
        <v>1</v>
      </c>
      <c r="K26" s="28">
        <f t="shared" si="12"/>
        <v>12000000</v>
      </c>
      <c r="M26" s="28">
        <f>sum(M17:M25)</f>
        <v>2750000</v>
      </c>
      <c r="N26" s="28"/>
      <c r="O26" s="28">
        <f t="shared" ref="O26:R26" si="13">sum(O17:O25)</f>
        <v>2500000</v>
      </c>
      <c r="P26" s="28">
        <f t="shared" si="13"/>
        <v>13409090.91</v>
      </c>
      <c r="Q26" s="29">
        <f t="shared" si="13"/>
        <v>1</v>
      </c>
      <c r="R26" s="28">
        <f t="shared" si="13"/>
        <v>14750000</v>
      </c>
    </row>
    <row r="27">
      <c r="C27" s="13"/>
      <c r="D27" s="13"/>
    </row>
    <row r="28">
      <c r="C28" s="13"/>
      <c r="D28" s="13"/>
    </row>
  </sheetData>
  <mergeCells count="2">
    <mergeCell ref="F14:K14"/>
    <mergeCell ref="M14:R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20.86"/>
    <col customWidth="1" min="3" max="4" width="14.71"/>
    <col customWidth="1" min="5" max="5" width="3.43"/>
    <col customWidth="1" min="12" max="12" width="3.43"/>
  </cols>
  <sheetData>
    <row r="1">
      <c r="A1" s="2"/>
      <c r="B1" s="1" t="s">
        <v>19</v>
      </c>
      <c r="C1" s="12"/>
      <c r="D1" s="12"/>
      <c r="E1" s="2"/>
      <c r="F1" s="2"/>
      <c r="G1" s="2"/>
      <c r="H1" s="2"/>
      <c r="I1" s="1"/>
      <c r="J1" s="1"/>
      <c r="K1" s="1"/>
      <c r="L1" s="2"/>
    </row>
    <row r="3">
      <c r="B3" s="3" t="s">
        <v>44</v>
      </c>
      <c r="C3" s="4"/>
      <c r="D3" s="4"/>
      <c r="F3" s="3" t="s">
        <v>48</v>
      </c>
      <c r="G3" s="4"/>
      <c r="H3" s="4"/>
      <c r="I3" s="4"/>
    </row>
    <row r="4">
      <c r="B4" s="11"/>
      <c r="C4" s="13"/>
      <c r="D4" s="13"/>
    </row>
    <row r="5">
      <c r="B5" s="5" t="s">
        <v>24</v>
      </c>
      <c r="C5" s="13"/>
      <c r="D5" s="14" t="s">
        <v>15</v>
      </c>
      <c r="F5" s="5" t="s">
        <v>49</v>
      </c>
      <c r="I5" s="37">
        <v>0.1</v>
      </c>
    </row>
    <row r="6">
      <c r="B6" s="5" t="s">
        <v>25</v>
      </c>
      <c r="C6" s="13"/>
      <c r="D6" s="15">
        <f>F25</f>
        <v>1000000</v>
      </c>
      <c r="F6" s="5" t="s">
        <v>50</v>
      </c>
      <c r="I6" s="15">
        <f>iferror(I5*D8/(D9*(1-I5)),0)</f>
        <v>1388888.889</v>
      </c>
    </row>
    <row r="7">
      <c r="B7" s="5" t="s">
        <v>26</v>
      </c>
      <c r="C7" s="13"/>
      <c r="D7" s="14">
        <v>4000000.0</v>
      </c>
    </row>
    <row r="8">
      <c r="B8" s="5" t="s">
        <v>27</v>
      </c>
      <c r="C8" s="13"/>
      <c r="D8" s="15">
        <f>D6+D7</f>
        <v>5000000</v>
      </c>
    </row>
    <row r="9">
      <c r="B9" s="5" t="s">
        <v>28</v>
      </c>
      <c r="C9" s="13"/>
      <c r="D9" s="16">
        <f>D7/C25</f>
        <v>0.4</v>
      </c>
    </row>
    <row r="10">
      <c r="B10" s="5" t="s">
        <v>29</v>
      </c>
      <c r="C10" s="13"/>
      <c r="D10" s="17">
        <f>D6/D8</f>
        <v>0.2</v>
      </c>
    </row>
    <row r="11">
      <c r="C11" s="13"/>
      <c r="D11" s="13"/>
    </row>
    <row r="12">
      <c r="B12" s="3" t="s">
        <v>30</v>
      </c>
      <c r="C12" s="4"/>
      <c r="D12" s="4"/>
      <c r="E12" s="4"/>
      <c r="F12" s="4"/>
      <c r="G12" s="4"/>
      <c r="H12" s="4"/>
      <c r="I12" s="4"/>
      <c r="J12" s="4"/>
      <c r="K12" s="4"/>
      <c r="L12" s="4"/>
    </row>
    <row r="13">
      <c r="C13" s="13"/>
      <c r="D13" s="13"/>
    </row>
    <row r="14">
      <c r="B14" s="18" t="s">
        <v>31</v>
      </c>
      <c r="C14" s="19" t="s">
        <v>32</v>
      </c>
      <c r="D14" s="19" t="s">
        <v>33</v>
      </c>
      <c r="F14" s="19" t="s">
        <v>25</v>
      </c>
      <c r="G14" s="19" t="s">
        <v>34</v>
      </c>
      <c r="H14" s="19" t="s">
        <v>35</v>
      </c>
      <c r="I14" s="19" t="s">
        <v>32</v>
      </c>
      <c r="J14" s="19" t="s">
        <v>33</v>
      </c>
      <c r="K14" s="19" t="s">
        <v>36</v>
      </c>
    </row>
    <row r="15">
      <c r="B15" s="20" t="s">
        <v>37</v>
      </c>
      <c r="C15" s="15">
        <f t="shared" ref="C15:C21" si="1">round(D15*C$25,0)</f>
        <v>4200000</v>
      </c>
      <c r="D15" s="21">
        <v>0.42</v>
      </c>
      <c r="F15" s="22">
        <v>0.0</v>
      </c>
      <c r="G15" s="23">
        <f t="shared" ref="G15:G21" si="2">$D$9</f>
        <v>0.4</v>
      </c>
      <c r="H15" s="15">
        <f t="shared" ref="H15:H21" si="3">iferror(F15/G15,0)</f>
        <v>0</v>
      </c>
      <c r="I15" s="24">
        <f t="shared" ref="I15:I21" si="4">H15+C15</f>
        <v>4200000</v>
      </c>
      <c r="J15" s="25">
        <f t="shared" ref="J15:J21" si="5">iferror(I15/I$25,0)</f>
        <v>0.3024</v>
      </c>
      <c r="K15" s="24">
        <f t="shared" ref="K15:K21" si="6">I15*G15</f>
        <v>1680000</v>
      </c>
    </row>
    <row r="16">
      <c r="B16" s="20" t="s">
        <v>38</v>
      </c>
      <c r="C16" s="15">
        <f t="shared" si="1"/>
        <v>2500000</v>
      </c>
      <c r="D16" s="21">
        <v>0.25</v>
      </c>
      <c r="F16" s="14">
        <v>0.0</v>
      </c>
      <c r="G16" s="23">
        <f t="shared" si="2"/>
        <v>0.4</v>
      </c>
      <c r="H16" s="15">
        <f t="shared" si="3"/>
        <v>0</v>
      </c>
      <c r="I16" s="24">
        <f t="shared" si="4"/>
        <v>2500000</v>
      </c>
      <c r="J16" s="25">
        <f t="shared" si="5"/>
        <v>0.18</v>
      </c>
      <c r="K16" s="24">
        <f t="shared" si="6"/>
        <v>1000000</v>
      </c>
    </row>
    <row r="17">
      <c r="B17" s="20" t="s">
        <v>39</v>
      </c>
      <c r="C17" s="15">
        <f t="shared" si="1"/>
        <v>2500000</v>
      </c>
      <c r="D17" s="21">
        <v>0.25</v>
      </c>
      <c r="F17" s="14">
        <v>0.0</v>
      </c>
      <c r="G17" s="23">
        <f t="shared" si="2"/>
        <v>0.4</v>
      </c>
      <c r="H17" s="15">
        <f t="shared" si="3"/>
        <v>0</v>
      </c>
      <c r="I17" s="24">
        <f t="shared" si="4"/>
        <v>2500000</v>
      </c>
      <c r="J17" s="25">
        <f t="shared" si="5"/>
        <v>0.18</v>
      </c>
      <c r="K17" s="24">
        <f t="shared" si="6"/>
        <v>1000000</v>
      </c>
    </row>
    <row r="18">
      <c r="B18" s="20" t="s">
        <v>40</v>
      </c>
      <c r="C18" s="15">
        <f t="shared" si="1"/>
        <v>500000</v>
      </c>
      <c r="D18" s="21">
        <v>0.05</v>
      </c>
      <c r="F18" s="14">
        <v>0.0</v>
      </c>
      <c r="G18" s="23">
        <f t="shared" si="2"/>
        <v>0.4</v>
      </c>
      <c r="H18" s="15">
        <f t="shared" si="3"/>
        <v>0</v>
      </c>
      <c r="I18" s="24">
        <f t="shared" si="4"/>
        <v>500000</v>
      </c>
      <c r="J18" s="25">
        <f t="shared" si="5"/>
        <v>0.036</v>
      </c>
      <c r="K18" s="24">
        <f t="shared" si="6"/>
        <v>200000</v>
      </c>
    </row>
    <row r="19">
      <c r="B19" s="20" t="s">
        <v>41</v>
      </c>
      <c r="C19" s="15">
        <f t="shared" si="1"/>
        <v>300000</v>
      </c>
      <c r="D19" s="21">
        <v>0.03</v>
      </c>
      <c r="F19" s="14">
        <v>0.0</v>
      </c>
      <c r="G19" s="23">
        <f t="shared" si="2"/>
        <v>0.4</v>
      </c>
      <c r="H19" s="15">
        <f t="shared" si="3"/>
        <v>0</v>
      </c>
      <c r="I19" s="24">
        <f t="shared" si="4"/>
        <v>300000</v>
      </c>
      <c r="J19" s="25">
        <f t="shared" si="5"/>
        <v>0.0216</v>
      </c>
      <c r="K19" s="24">
        <f t="shared" si="6"/>
        <v>120000</v>
      </c>
    </row>
    <row r="20">
      <c r="B20" s="20" t="s">
        <v>42</v>
      </c>
      <c r="C20" s="15">
        <f t="shared" si="1"/>
        <v>0</v>
      </c>
      <c r="D20" s="21">
        <v>0.0</v>
      </c>
      <c r="F20" s="14">
        <v>750000.0</v>
      </c>
      <c r="G20" s="23">
        <f t="shared" si="2"/>
        <v>0.4</v>
      </c>
      <c r="H20" s="15">
        <f t="shared" si="3"/>
        <v>1875000</v>
      </c>
      <c r="I20" s="24">
        <f t="shared" si="4"/>
        <v>1875000</v>
      </c>
      <c r="J20" s="25">
        <f t="shared" si="5"/>
        <v>0.135</v>
      </c>
      <c r="K20" s="24">
        <f t="shared" si="6"/>
        <v>750000</v>
      </c>
    </row>
    <row r="21">
      <c r="B21" s="20" t="s">
        <v>42</v>
      </c>
      <c r="C21" s="15">
        <f t="shared" si="1"/>
        <v>0</v>
      </c>
      <c r="D21" s="21">
        <v>0.0</v>
      </c>
      <c r="F21" s="14">
        <v>250000.0</v>
      </c>
      <c r="G21" s="23">
        <f t="shared" si="2"/>
        <v>0.4</v>
      </c>
      <c r="H21" s="15">
        <f t="shared" si="3"/>
        <v>625000</v>
      </c>
      <c r="I21" s="24">
        <f t="shared" si="4"/>
        <v>625000</v>
      </c>
      <c r="J21" s="25">
        <f t="shared" si="5"/>
        <v>0.045</v>
      </c>
      <c r="K21" s="24">
        <f t="shared" si="6"/>
        <v>250000</v>
      </c>
    </row>
    <row r="22">
      <c r="B22" s="38"/>
      <c r="C22" s="15"/>
      <c r="D22" s="39"/>
      <c r="F22" s="40"/>
      <c r="H22" s="15"/>
      <c r="J22" s="25"/>
      <c r="K22" s="24"/>
    </row>
    <row r="23">
      <c r="B23" s="36" t="s">
        <v>51</v>
      </c>
      <c r="C23" s="15">
        <f>round(D23*C$25,0)</f>
        <v>0</v>
      </c>
      <c r="D23" s="21">
        <v>0.0</v>
      </c>
      <c r="F23" s="14">
        <v>0.0</v>
      </c>
      <c r="G23" s="23">
        <f>$D$9</f>
        <v>0.4</v>
      </c>
      <c r="H23" s="15">
        <f>I6</f>
        <v>1388888.889</v>
      </c>
      <c r="I23" s="24">
        <f>H23+C23</f>
        <v>1388888.889</v>
      </c>
      <c r="J23" s="25">
        <f>iferror(I23/I$25,0)</f>
        <v>0.1</v>
      </c>
      <c r="K23" s="24">
        <f>I23*G23</f>
        <v>555555.5556</v>
      </c>
    </row>
    <row r="24">
      <c r="B24" s="38"/>
      <c r="C24" s="15"/>
      <c r="D24" s="39"/>
      <c r="F24" s="40"/>
      <c r="H24" s="15"/>
      <c r="J24" s="25"/>
      <c r="K24" s="24"/>
    </row>
    <row r="25">
      <c r="B25" s="26" t="s">
        <v>43</v>
      </c>
      <c r="C25" s="22">
        <v>1.0E7</v>
      </c>
      <c r="D25" s="27">
        <f>suM(D15:D23)</f>
        <v>1</v>
      </c>
      <c r="F25" s="28">
        <f>sum(F15:F23)</f>
        <v>1000000</v>
      </c>
      <c r="G25" s="28"/>
      <c r="H25" s="28">
        <f t="shared" ref="H25:I25" si="7">sum(H15:H23)</f>
        <v>3888888.889</v>
      </c>
      <c r="I25" s="28">
        <f t="shared" si="7"/>
        <v>13888888.89</v>
      </c>
      <c r="J25" s="29">
        <f>sum(J13:J23)</f>
        <v>1</v>
      </c>
      <c r="K25" s="28">
        <f>sum(K15:K23)</f>
        <v>5555555.556</v>
      </c>
    </row>
    <row r="26">
      <c r="C26" s="13"/>
      <c r="D26" s="13"/>
    </row>
    <row r="27">
      <c r="C27" s="13"/>
      <c r="D27" s="13"/>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20.86"/>
    <col customWidth="1" min="3" max="4" width="14.71"/>
    <col customWidth="1" min="5" max="5" width="3.43"/>
    <col customWidth="1" min="12" max="12" width="3.43"/>
    <col customWidth="1" min="19" max="19" width="3.43"/>
  </cols>
  <sheetData>
    <row r="1">
      <c r="A1" s="2"/>
      <c r="B1" s="1" t="s">
        <v>21</v>
      </c>
      <c r="C1" s="12"/>
      <c r="D1" s="12"/>
      <c r="E1" s="2"/>
      <c r="F1" s="2"/>
      <c r="G1" s="2"/>
      <c r="H1" s="2"/>
      <c r="I1" s="1"/>
      <c r="J1" s="1"/>
      <c r="K1" s="1"/>
      <c r="L1" s="2"/>
      <c r="M1" s="2"/>
      <c r="N1" s="2"/>
      <c r="O1" s="2"/>
      <c r="P1" s="1"/>
      <c r="Q1" s="1"/>
      <c r="R1" s="1"/>
      <c r="S1" s="2"/>
    </row>
    <row r="3">
      <c r="B3" s="3" t="s">
        <v>44</v>
      </c>
      <c r="C3" s="4"/>
      <c r="D3" s="4"/>
      <c r="F3" s="3" t="s">
        <v>48</v>
      </c>
      <c r="G3" s="4"/>
      <c r="H3" s="4"/>
      <c r="I3" s="4"/>
      <c r="M3" s="3" t="s">
        <v>45</v>
      </c>
      <c r="N3" s="4"/>
      <c r="O3" s="4"/>
    </row>
    <row r="4">
      <c r="B4" s="11"/>
      <c r="C4" s="13"/>
      <c r="D4" s="13"/>
      <c r="M4" s="11"/>
      <c r="N4" s="13"/>
      <c r="O4" s="13"/>
    </row>
    <row r="5">
      <c r="B5" s="5" t="s">
        <v>24</v>
      </c>
      <c r="C5" s="13"/>
      <c r="D5" s="14" t="s">
        <v>15</v>
      </c>
      <c r="F5" s="5" t="s">
        <v>49</v>
      </c>
      <c r="I5" s="37">
        <v>0.1</v>
      </c>
      <c r="M5" s="5" t="s">
        <v>24</v>
      </c>
      <c r="N5" s="13"/>
      <c r="O5" s="14" t="s">
        <v>17</v>
      </c>
    </row>
    <row r="6">
      <c r="B6" s="5" t="s">
        <v>25</v>
      </c>
      <c r="C6" s="13"/>
      <c r="D6" s="15">
        <f>F30</f>
        <v>1000000</v>
      </c>
      <c r="F6" s="5" t="s">
        <v>50</v>
      </c>
      <c r="I6" s="15">
        <f>iferror(I5*D8/(D9*(1-I5)),0)</f>
        <v>1388888.889</v>
      </c>
      <c r="M6" s="5" t="s">
        <v>25</v>
      </c>
      <c r="N6" s="13"/>
      <c r="O6" s="15">
        <f>M30</f>
        <v>2750000</v>
      </c>
    </row>
    <row r="7">
      <c r="B7" s="5" t="s">
        <v>26</v>
      </c>
      <c r="C7" s="13"/>
      <c r="D7" s="14">
        <v>4000000.0</v>
      </c>
      <c r="M7" s="5" t="s">
        <v>26</v>
      </c>
      <c r="N7" s="13"/>
      <c r="O7" s="14">
        <v>1.2E7</v>
      </c>
    </row>
    <row r="8">
      <c r="B8" s="5" t="s">
        <v>27</v>
      </c>
      <c r="C8" s="13"/>
      <c r="D8" s="15">
        <f>D6+D7</f>
        <v>5000000</v>
      </c>
      <c r="F8" s="5" t="s">
        <v>52</v>
      </c>
      <c r="I8" s="37">
        <v>0.5</v>
      </c>
      <c r="M8" s="5" t="s">
        <v>27</v>
      </c>
      <c r="N8" s="13"/>
      <c r="O8" s="15">
        <f>O6+O7</f>
        <v>14750000</v>
      </c>
    </row>
    <row r="9">
      <c r="B9" s="5" t="s">
        <v>28</v>
      </c>
      <c r="C9" s="13"/>
      <c r="D9" s="16">
        <f>D7/C30</f>
        <v>0.4</v>
      </c>
      <c r="F9" s="5" t="s">
        <v>53</v>
      </c>
      <c r="I9" s="15">
        <f>I8*I6</f>
        <v>694444.4444</v>
      </c>
      <c r="M9" s="5" t="s">
        <v>28</v>
      </c>
      <c r="N9" s="13"/>
      <c r="O9" s="16">
        <f>O7/I30</f>
        <v>0.864</v>
      </c>
    </row>
    <row r="10">
      <c r="B10" s="5" t="s">
        <v>29</v>
      </c>
      <c r="C10" s="13"/>
      <c r="D10" s="17">
        <f>D6/D8</f>
        <v>0.2</v>
      </c>
      <c r="M10" s="5" t="s">
        <v>29</v>
      </c>
      <c r="N10" s="13"/>
      <c r="O10" s="17">
        <f>O6/O8</f>
        <v>0.186440678</v>
      </c>
    </row>
    <row r="11">
      <c r="C11" s="13"/>
      <c r="D11" s="13"/>
    </row>
    <row r="12">
      <c r="B12" s="3" t="s">
        <v>30</v>
      </c>
      <c r="C12" s="4"/>
      <c r="D12" s="4"/>
      <c r="E12" s="4"/>
      <c r="F12" s="4"/>
      <c r="G12" s="4"/>
      <c r="H12" s="4"/>
      <c r="I12" s="4"/>
      <c r="J12" s="4"/>
      <c r="K12" s="4"/>
      <c r="L12" s="4"/>
      <c r="M12" s="4"/>
      <c r="N12" s="4"/>
      <c r="O12" s="4"/>
      <c r="P12" s="4"/>
      <c r="Q12" s="4"/>
      <c r="R12" s="4"/>
      <c r="S12" s="4"/>
    </row>
    <row r="13">
      <c r="C13" s="13"/>
      <c r="D13" s="13"/>
    </row>
    <row r="14">
      <c r="B14" s="8"/>
      <c r="C14" s="32"/>
      <c r="D14" s="32"/>
      <c r="F14" s="33" t="str">
        <f>D5</f>
        <v>Seed Round</v>
      </c>
      <c r="G14" s="34"/>
      <c r="H14" s="34"/>
      <c r="I14" s="34"/>
      <c r="J14" s="34"/>
      <c r="K14" s="35"/>
      <c r="M14" s="33" t="str">
        <f>O5</f>
        <v>Series A</v>
      </c>
      <c r="N14" s="34"/>
      <c r="O14" s="34"/>
      <c r="P14" s="34"/>
      <c r="Q14" s="34"/>
      <c r="R14" s="35"/>
    </row>
    <row r="15">
      <c r="B15" s="8"/>
      <c r="C15" s="32"/>
      <c r="D15" s="32"/>
      <c r="F15" s="32"/>
      <c r="G15" s="32"/>
      <c r="H15" s="32"/>
      <c r="I15" s="32"/>
      <c r="J15" s="32"/>
      <c r="K15" s="32"/>
      <c r="M15" s="32"/>
      <c r="N15" s="32"/>
      <c r="O15" s="32"/>
      <c r="P15" s="32"/>
      <c r="Q15" s="32"/>
      <c r="R15" s="32"/>
    </row>
    <row r="16">
      <c r="B16" s="18" t="s">
        <v>31</v>
      </c>
      <c r="C16" s="19" t="s">
        <v>32</v>
      </c>
      <c r="D16" s="19" t="s">
        <v>33</v>
      </c>
      <c r="F16" s="19" t="s">
        <v>25</v>
      </c>
      <c r="G16" s="19" t="s">
        <v>34</v>
      </c>
      <c r="H16" s="19" t="s">
        <v>35</v>
      </c>
      <c r="I16" s="19" t="s">
        <v>32</v>
      </c>
      <c r="J16" s="19" t="s">
        <v>33</v>
      </c>
      <c r="K16" s="19" t="s">
        <v>36</v>
      </c>
      <c r="M16" s="19" t="s">
        <v>25</v>
      </c>
      <c r="N16" s="19" t="s">
        <v>34</v>
      </c>
      <c r="O16" s="19" t="s">
        <v>35</v>
      </c>
      <c r="P16" s="19" t="s">
        <v>32</v>
      </c>
      <c r="Q16" s="19" t="s">
        <v>33</v>
      </c>
      <c r="R16" s="19" t="s">
        <v>36</v>
      </c>
    </row>
    <row r="17">
      <c r="B17" s="20" t="s">
        <v>37</v>
      </c>
      <c r="C17" s="15">
        <f t="shared" ref="C17:C25" si="1">round(D17*C$30,0)</f>
        <v>4200000</v>
      </c>
      <c r="D17" s="21">
        <v>0.42</v>
      </c>
      <c r="F17" s="22">
        <v>0.0</v>
      </c>
      <c r="G17" s="23">
        <f t="shared" ref="G17:G25" si="2">$D$9</f>
        <v>0.4</v>
      </c>
      <c r="H17" s="15">
        <f t="shared" ref="H17:H25" si="3">iferror(F17/G17,0)</f>
        <v>0</v>
      </c>
      <c r="I17" s="24">
        <f t="shared" ref="I17:I25" si="4">H17+C17</f>
        <v>4200000</v>
      </c>
      <c r="J17" s="41">
        <f t="shared" ref="J17:J25" si="5">iferror(I17/I$30,0)</f>
        <v>0.3024</v>
      </c>
      <c r="K17" s="24">
        <f t="shared" ref="K17:K25" si="6">I17*G17</f>
        <v>1680000</v>
      </c>
      <c r="M17" s="22">
        <v>0.0</v>
      </c>
      <c r="N17" s="23">
        <f t="shared" ref="N17:N25" si="7">$O$9</f>
        <v>0.864</v>
      </c>
      <c r="O17" s="15">
        <f t="shared" ref="O17:O25" si="8">iferror(M17/N17,0)</f>
        <v>0</v>
      </c>
      <c r="P17" s="24">
        <f t="shared" ref="P17:P25" si="9">O17+I17</f>
        <v>4200000</v>
      </c>
      <c r="Q17" s="41">
        <f t="shared" ref="Q17:Q25" si="10">iferror(P17/P$30,0)</f>
        <v>0.246020339</v>
      </c>
      <c r="R17" s="24">
        <f t="shared" ref="R17:R25" si="11">P17*N17</f>
        <v>3628800</v>
      </c>
    </row>
    <row r="18">
      <c r="B18" s="20" t="s">
        <v>38</v>
      </c>
      <c r="C18" s="15">
        <f t="shared" si="1"/>
        <v>2500000</v>
      </c>
      <c r="D18" s="21">
        <v>0.25</v>
      </c>
      <c r="F18" s="14">
        <v>0.0</v>
      </c>
      <c r="G18" s="23">
        <f t="shared" si="2"/>
        <v>0.4</v>
      </c>
      <c r="H18" s="15">
        <f t="shared" si="3"/>
        <v>0</v>
      </c>
      <c r="I18" s="24">
        <f t="shared" si="4"/>
        <v>2500000</v>
      </c>
      <c r="J18" s="41">
        <f t="shared" si="5"/>
        <v>0.18</v>
      </c>
      <c r="K18" s="24">
        <f t="shared" si="6"/>
        <v>1000000</v>
      </c>
      <c r="M18" s="14">
        <v>0.0</v>
      </c>
      <c r="N18" s="23">
        <f t="shared" si="7"/>
        <v>0.864</v>
      </c>
      <c r="O18" s="15">
        <f t="shared" si="8"/>
        <v>0</v>
      </c>
      <c r="P18" s="24">
        <f t="shared" si="9"/>
        <v>2500000</v>
      </c>
      <c r="Q18" s="41">
        <f t="shared" si="10"/>
        <v>0.146440678</v>
      </c>
      <c r="R18" s="24">
        <f t="shared" si="11"/>
        <v>2160000</v>
      </c>
    </row>
    <row r="19">
      <c r="B19" s="20" t="s">
        <v>39</v>
      </c>
      <c r="C19" s="15">
        <f t="shared" si="1"/>
        <v>2500000</v>
      </c>
      <c r="D19" s="21">
        <v>0.25</v>
      </c>
      <c r="F19" s="14">
        <v>0.0</v>
      </c>
      <c r="G19" s="23">
        <f t="shared" si="2"/>
        <v>0.4</v>
      </c>
      <c r="H19" s="15">
        <f t="shared" si="3"/>
        <v>0</v>
      </c>
      <c r="I19" s="24">
        <f t="shared" si="4"/>
        <v>2500000</v>
      </c>
      <c r="J19" s="41">
        <f t="shared" si="5"/>
        <v>0.18</v>
      </c>
      <c r="K19" s="24">
        <f t="shared" si="6"/>
        <v>1000000</v>
      </c>
      <c r="M19" s="14">
        <v>0.0</v>
      </c>
      <c r="N19" s="23">
        <f t="shared" si="7"/>
        <v>0.864</v>
      </c>
      <c r="O19" s="15">
        <f t="shared" si="8"/>
        <v>0</v>
      </c>
      <c r="P19" s="24">
        <f t="shared" si="9"/>
        <v>2500000</v>
      </c>
      <c r="Q19" s="41">
        <f t="shared" si="10"/>
        <v>0.146440678</v>
      </c>
      <c r="R19" s="24">
        <f t="shared" si="11"/>
        <v>2160000</v>
      </c>
    </row>
    <row r="20">
      <c r="B20" s="20" t="s">
        <v>40</v>
      </c>
      <c r="C20" s="15">
        <f t="shared" si="1"/>
        <v>500000</v>
      </c>
      <c r="D20" s="21">
        <v>0.05</v>
      </c>
      <c r="F20" s="14">
        <v>0.0</v>
      </c>
      <c r="G20" s="23">
        <f t="shared" si="2"/>
        <v>0.4</v>
      </c>
      <c r="H20" s="15">
        <f t="shared" si="3"/>
        <v>0</v>
      </c>
      <c r="I20" s="24">
        <f t="shared" si="4"/>
        <v>500000</v>
      </c>
      <c r="J20" s="41">
        <f t="shared" si="5"/>
        <v>0.036</v>
      </c>
      <c r="K20" s="24">
        <f t="shared" si="6"/>
        <v>200000</v>
      </c>
      <c r="M20" s="14">
        <v>0.0</v>
      </c>
      <c r="N20" s="23">
        <f t="shared" si="7"/>
        <v>0.864</v>
      </c>
      <c r="O20" s="15">
        <f t="shared" si="8"/>
        <v>0</v>
      </c>
      <c r="P20" s="24">
        <f t="shared" si="9"/>
        <v>500000</v>
      </c>
      <c r="Q20" s="41">
        <f t="shared" si="10"/>
        <v>0.02928813559</v>
      </c>
      <c r="R20" s="24">
        <f t="shared" si="11"/>
        <v>432000</v>
      </c>
    </row>
    <row r="21">
      <c r="B21" s="20" t="s">
        <v>41</v>
      </c>
      <c r="C21" s="15">
        <f t="shared" si="1"/>
        <v>300000</v>
      </c>
      <c r="D21" s="21">
        <v>0.03</v>
      </c>
      <c r="F21" s="14">
        <v>0.0</v>
      </c>
      <c r="G21" s="23">
        <f t="shared" si="2"/>
        <v>0.4</v>
      </c>
      <c r="H21" s="15">
        <f t="shared" si="3"/>
        <v>0</v>
      </c>
      <c r="I21" s="24">
        <f t="shared" si="4"/>
        <v>300000</v>
      </c>
      <c r="J21" s="41">
        <f t="shared" si="5"/>
        <v>0.0216</v>
      </c>
      <c r="K21" s="24">
        <f t="shared" si="6"/>
        <v>120000</v>
      </c>
      <c r="M21" s="14">
        <v>0.0</v>
      </c>
      <c r="N21" s="23">
        <f t="shared" si="7"/>
        <v>0.864</v>
      </c>
      <c r="O21" s="15">
        <f t="shared" si="8"/>
        <v>0</v>
      </c>
      <c r="P21" s="24">
        <f t="shared" si="9"/>
        <v>300000</v>
      </c>
      <c r="Q21" s="41">
        <f t="shared" si="10"/>
        <v>0.01757288136</v>
      </c>
      <c r="R21" s="24">
        <f t="shared" si="11"/>
        <v>259200</v>
      </c>
    </row>
    <row r="22">
      <c r="B22" s="20" t="s">
        <v>42</v>
      </c>
      <c r="C22" s="15">
        <f t="shared" si="1"/>
        <v>0</v>
      </c>
      <c r="D22" s="21">
        <v>0.0</v>
      </c>
      <c r="F22" s="14">
        <v>750000.0</v>
      </c>
      <c r="G22" s="23">
        <f t="shared" si="2"/>
        <v>0.4</v>
      </c>
      <c r="H22" s="15">
        <f t="shared" si="3"/>
        <v>1875000</v>
      </c>
      <c r="I22" s="24">
        <f t="shared" si="4"/>
        <v>1875000</v>
      </c>
      <c r="J22" s="41">
        <f t="shared" si="5"/>
        <v>0.135</v>
      </c>
      <c r="K22" s="24">
        <f t="shared" si="6"/>
        <v>750000</v>
      </c>
      <c r="M22" s="14">
        <v>0.0</v>
      </c>
      <c r="N22" s="23">
        <f t="shared" si="7"/>
        <v>0.864</v>
      </c>
      <c r="O22" s="15">
        <f t="shared" si="8"/>
        <v>0</v>
      </c>
      <c r="P22" s="24">
        <f t="shared" si="9"/>
        <v>1875000</v>
      </c>
      <c r="Q22" s="41">
        <f t="shared" si="10"/>
        <v>0.1098305085</v>
      </c>
      <c r="R22" s="24">
        <f t="shared" si="11"/>
        <v>1620000</v>
      </c>
    </row>
    <row r="23">
      <c r="B23" s="20" t="s">
        <v>42</v>
      </c>
      <c r="C23" s="15">
        <f t="shared" si="1"/>
        <v>0</v>
      </c>
      <c r="D23" s="21">
        <v>0.0</v>
      </c>
      <c r="F23" s="14">
        <v>250000.0</v>
      </c>
      <c r="G23" s="23">
        <f t="shared" si="2"/>
        <v>0.4</v>
      </c>
      <c r="H23" s="15">
        <f t="shared" si="3"/>
        <v>625000</v>
      </c>
      <c r="I23" s="24">
        <f t="shared" si="4"/>
        <v>625000</v>
      </c>
      <c r="J23" s="41">
        <f t="shared" si="5"/>
        <v>0.045</v>
      </c>
      <c r="K23" s="24">
        <f t="shared" si="6"/>
        <v>250000</v>
      </c>
      <c r="M23" s="14">
        <v>0.0</v>
      </c>
      <c r="N23" s="23">
        <f t="shared" si="7"/>
        <v>0.864</v>
      </c>
      <c r="O23" s="15">
        <f t="shared" si="8"/>
        <v>0</v>
      </c>
      <c r="P23" s="24">
        <f t="shared" si="9"/>
        <v>625000</v>
      </c>
      <c r="Q23" s="41">
        <f t="shared" si="10"/>
        <v>0.03661016949</v>
      </c>
      <c r="R23" s="24">
        <f t="shared" si="11"/>
        <v>540000</v>
      </c>
    </row>
    <row r="24">
      <c r="B24" s="36" t="s">
        <v>46</v>
      </c>
      <c r="C24" s="15">
        <f t="shared" si="1"/>
        <v>0</v>
      </c>
      <c r="D24" s="21">
        <v>0.0</v>
      </c>
      <c r="F24" s="14">
        <v>0.0</v>
      </c>
      <c r="G24" s="23">
        <f t="shared" si="2"/>
        <v>0.4</v>
      </c>
      <c r="H24" s="15">
        <f t="shared" si="3"/>
        <v>0</v>
      </c>
      <c r="I24" s="24">
        <f t="shared" si="4"/>
        <v>0</v>
      </c>
      <c r="J24" s="41">
        <f t="shared" si="5"/>
        <v>0</v>
      </c>
      <c r="K24" s="24">
        <f t="shared" si="6"/>
        <v>0</v>
      </c>
      <c r="M24" s="14">
        <v>2000000.0</v>
      </c>
      <c r="N24" s="23">
        <f t="shared" si="7"/>
        <v>0.864</v>
      </c>
      <c r="O24" s="15">
        <f t="shared" si="8"/>
        <v>2314814.815</v>
      </c>
      <c r="P24" s="24">
        <f t="shared" si="9"/>
        <v>2314814.815</v>
      </c>
      <c r="Q24" s="41">
        <f t="shared" si="10"/>
        <v>0.1355932203</v>
      </c>
      <c r="R24" s="24">
        <f t="shared" si="11"/>
        <v>2000000</v>
      </c>
    </row>
    <row r="25">
      <c r="B25" s="36" t="s">
        <v>47</v>
      </c>
      <c r="C25" s="15">
        <f t="shared" si="1"/>
        <v>0</v>
      </c>
      <c r="D25" s="21">
        <v>0.0</v>
      </c>
      <c r="F25" s="14">
        <v>0.0</v>
      </c>
      <c r="G25" s="23">
        <f t="shared" si="2"/>
        <v>0.4</v>
      </c>
      <c r="H25" s="42">
        <f t="shared" si="3"/>
        <v>0</v>
      </c>
      <c r="I25" s="42">
        <f t="shared" si="4"/>
        <v>0</v>
      </c>
      <c r="J25" s="43">
        <f t="shared" si="5"/>
        <v>0</v>
      </c>
      <c r="K25" s="42">
        <f t="shared" si="6"/>
        <v>0</v>
      </c>
      <c r="M25" s="14">
        <v>750000.0</v>
      </c>
      <c r="N25" s="23">
        <f t="shared" si="7"/>
        <v>0.864</v>
      </c>
      <c r="O25" s="15">
        <f t="shared" si="8"/>
        <v>868055.5556</v>
      </c>
      <c r="P25" s="24">
        <f t="shared" si="9"/>
        <v>868055.5556</v>
      </c>
      <c r="Q25" s="41">
        <f t="shared" si="10"/>
        <v>0.05084745763</v>
      </c>
      <c r="R25" s="24">
        <f t="shared" si="11"/>
        <v>750000</v>
      </c>
    </row>
    <row r="26">
      <c r="B26" s="38"/>
      <c r="C26" s="15"/>
      <c r="D26" s="39"/>
      <c r="F26" s="40"/>
      <c r="H26" s="15"/>
      <c r="J26" s="41"/>
      <c r="K26" s="24"/>
      <c r="M26" s="40"/>
      <c r="N26" s="23"/>
      <c r="O26" s="15"/>
      <c r="P26" s="24"/>
      <c r="Q26" s="41"/>
      <c r="R26" s="24"/>
    </row>
    <row r="27">
      <c r="B27" s="36" t="s">
        <v>51</v>
      </c>
      <c r="C27" s="15">
        <f t="shared" ref="C27:C28" si="12">round(D27*C$30,0)</f>
        <v>0</v>
      </c>
      <c r="D27" s="21">
        <v>0.0</v>
      </c>
      <c r="F27" s="14">
        <v>0.0</v>
      </c>
      <c r="G27" s="23">
        <f t="shared" ref="G27:G28" si="13">$D$9</f>
        <v>0.4</v>
      </c>
      <c r="H27" s="15">
        <f>I6</f>
        <v>1388888.889</v>
      </c>
      <c r="I27" s="24">
        <f t="shared" ref="I27:I28" si="14">H27+C27</f>
        <v>1388888.889</v>
      </c>
      <c r="J27" s="41">
        <f t="shared" ref="J27:J28" si="15">iferror(I27/I$30,0)</f>
        <v>0.1</v>
      </c>
      <c r="K27" s="24">
        <f t="shared" ref="K27:K28" si="16">I27*G27</f>
        <v>555555.5556</v>
      </c>
      <c r="M27" s="14">
        <v>0.0</v>
      </c>
      <c r="N27" s="23">
        <f t="shared" ref="N27:N28" si="17">$O$9</f>
        <v>0.864</v>
      </c>
      <c r="O27" s="15">
        <f>iferror(M27/N27,0)</f>
        <v>0</v>
      </c>
      <c r="P27" s="24">
        <f>O27+I27-P28</f>
        <v>694444.4444</v>
      </c>
      <c r="Q27" s="41">
        <f t="shared" ref="Q27:Q28" si="18">iferror(P27/P$30,0)</f>
        <v>0.0406779661</v>
      </c>
      <c r="R27" s="24">
        <f t="shared" ref="R27:R28" si="19">P27*N27</f>
        <v>600000</v>
      </c>
    </row>
    <row r="28">
      <c r="B28" s="36" t="s">
        <v>54</v>
      </c>
      <c r="C28" s="15">
        <f t="shared" si="12"/>
        <v>0</v>
      </c>
      <c r="D28" s="21">
        <v>0.0</v>
      </c>
      <c r="F28" s="14">
        <v>0.0</v>
      </c>
      <c r="G28" s="23">
        <f t="shared" si="13"/>
        <v>0.4</v>
      </c>
      <c r="H28" s="15">
        <f>iferror(F28/G28,0)</f>
        <v>0</v>
      </c>
      <c r="I28" s="24">
        <f t="shared" si="14"/>
        <v>0</v>
      </c>
      <c r="J28" s="41">
        <f t="shared" si="15"/>
        <v>0</v>
      </c>
      <c r="K28" s="24">
        <f t="shared" si="16"/>
        <v>0</v>
      </c>
      <c r="M28" s="14">
        <v>0.0</v>
      </c>
      <c r="N28" s="23">
        <f t="shared" si="17"/>
        <v>0.864</v>
      </c>
      <c r="O28" s="15">
        <f>I9</f>
        <v>694444.4444</v>
      </c>
      <c r="P28" s="24">
        <f>O28+I28</f>
        <v>694444.4444</v>
      </c>
      <c r="Q28" s="41">
        <f t="shared" si="18"/>
        <v>0.0406779661</v>
      </c>
      <c r="R28" s="24">
        <f t="shared" si="19"/>
        <v>600000</v>
      </c>
    </row>
    <row r="30">
      <c r="B30" s="26" t="s">
        <v>43</v>
      </c>
      <c r="C30" s="22">
        <v>1.0E7</v>
      </c>
      <c r="D30" s="27">
        <f>suM(D17:D29)</f>
        <v>1</v>
      </c>
      <c r="F30" s="28">
        <f>sum(F17:F29)</f>
        <v>1000000</v>
      </c>
      <c r="G30" s="28"/>
      <c r="H30" s="28">
        <f t="shared" ref="H30:I30" si="20">sum(H17:H29)</f>
        <v>3888888.889</v>
      </c>
      <c r="I30" s="28">
        <f t="shared" si="20"/>
        <v>13888888.89</v>
      </c>
      <c r="J30" s="27">
        <f>suM(J17:J29)</f>
        <v>1</v>
      </c>
      <c r="K30" s="28">
        <f>sum(K17:K29)</f>
        <v>5555555.556</v>
      </c>
      <c r="M30" s="28">
        <f>sum(M17:M29)</f>
        <v>2750000</v>
      </c>
      <c r="N30" s="28"/>
      <c r="O30" s="28">
        <f>sum(O17:O29)</f>
        <v>3877314.815</v>
      </c>
      <c r="P30" s="28">
        <f>sum(P17:P28)</f>
        <v>17071759.26</v>
      </c>
      <c r="Q30" s="27">
        <f>suM(Q17:Q29)</f>
        <v>1</v>
      </c>
      <c r="R30" s="28">
        <f>sum(R17:R29)</f>
        <v>14750000</v>
      </c>
    </row>
    <row r="31">
      <c r="C31" s="13"/>
      <c r="D31" s="13"/>
    </row>
    <row r="32">
      <c r="C32" s="13"/>
      <c r="D32" s="13"/>
    </row>
  </sheetData>
  <mergeCells count="2">
    <mergeCell ref="F14:K14"/>
    <mergeCell ref="M14:R14"/>
  </mergeCells>
  <drawing r:id="rId1"/>
</worksheet>
</file>